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335644/PycharmProjects/my_portfolio_analysis/tests/my_inv_record/"/>
    </mc:Choice>
  </mc:AlternateContent>
  <xr:revisionPtr revIDLastSave="0" documentId="13_ncr:1_{B88FC3FF-FF59-9049-9F79-AC2A7DC79D43}" xr6:coauthVersionLast="47" xr6:coauthVersionMax="47" xr10:uidLastSave="{00000000-0000-0000-0000-000000000000}"/>
  <bookViews>
    <workbookView xWindow="11480" yWindow="-21100" windowWidth="35840" windowHeight="21100" xr2:uid="{86CA5C0F-90BD-7E41-B7E3-88EA8E09F9E3}"/>
  </bookViews>
  <sheets>
    <sheet name="MasterData" sheetId="11" r:id="rId1"/>
    <sheet name="E_TransRecord" sheetId="12" r:id="rId2"/>
    <sheet name="I_TransRecord" sheetId="13" r:id="rId3"/>
    <sheet name="P_TransRecord" sheetId="19" r:id="rId4"/>
    <sheet name="Monthly_Report" sheetId="23" r:id="rId5"/>
    <sheet name="3_years_target" sheetId="25" r:id="rId6"/>
    <sheet name="Every Three years" sheetId="26" r:id="rId7"/>
  </sheets>
  <definedNames>
    <definedName name="_xlnm._FilterDatabase" localSheetId="2" hidden="1">I_TransRecord!$A$1:$E$31</definedName>
    <definedName name="demo3" localSheetId="2">I_TransRecord!#REF!</definedName>
    <definedName name="demo3_1" localSheetId="2">I_TransRecord!#REF!</definedName>
    <definedName name="demo3_2" localSheetId="2">I_TransRecord!$A$1:$E$7</definedName>
  </definedNames>
  <calcPr calcId="191028"/>
  <pivotCaches>
    <pivotCache cacheId="2" r:id="rId8"/>
    <pivotCache cacheId="3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23" l="1"/>
  <c r="Y4" i="23"/>
  <c r="Y5" i="23"/>
  <c r="Y6" i="23"/>
  <c r="Y7" i="23"/>
  <c r="Y9" i="23"/>
  <c r="Y10" i="23"/>
  <c r="Y11" i="23"/>
  <c r="Y2" i="23"/>
  <c r="X11" i="23"/>
  <c r="X10" i="23"/>
  <c r="X9" i="23"/>
  <c r="X7" i="23"/>
  <c r="X3" i="23"/>
  <c r="X4" i="23"/>
  <c r="X5" i="23"/>
  <c r="X6" i="23"/>
  <c r="X2" i="23"/>
  <c r="H457" i="23"/>
  <c r="H455" i="23"/>
  <c r="H423" i="23"/>
  <c r="H421" i="23"/>
  <c r="H390" i="23"/>
  <c r="H388" i="23"/>
  <c r="H354" i="23"/>
  <c r="H356" i="23"/>
  <c r="H320" i="23"/>
  <c r="H322" i="23"/>
  <c r="H288" i="23"/>
  <c r="H290" i="23"/>
  <c r="H258" i="23"/>
  <c r="H256" i="23"/>
  <c r="B7" i="26"/>
  <c r="C7" i="26"/>
  <c r="C6" i="26"/>
  <c r="C5" i="26"/>
  <c r="F4" i="26"/>
  <c r="F5" i="26"/>
  <c r="C4" i="26"/>
  <c r="F3" i="26"/>
  <c r="C3" i="26"/>
  <c r="F2" i="26"/>
  <c r="E2" i="26"/>
  <c r="C2" i="26"/>
  <c r="H224" i="23"/>
  <c r="H222" i="23"/>
  <c r="H188" i="23"/>
  <c r="H190" i="23"/>
  <c r="H43" i="23"/>
  <c r="H45" i="23"/>
  <c r="H85" i="23"/>
  <c r="H87" i="23"/>
  <c r="H119" i="23"/>
  <c r="H121" i="23"/>
  <c r="H155" i="23"/>
  <c r="H157" i="23"/>
  <c r="F2" i="25"/>
  <c r="G2" i="25"/>
  <c r="F1" i="25"/>
  <c r="E29" i="13"/>
  <c r="F31" i="12"/>
  <c r="G2" i="26"/>
  <c r="H2" i="26"/>
  <c r="H3" i="26"/>
  <c r="H4" i="26"/>
  <c r="I4" i="26"/>
  <c r="G3" i="26"/>
  <c r="F6" i="26"/>
  <c r="F7" i="26"/>
  <c r="F8" i="26"/>
  <c r="E5" i="26"/>
  <c r="G5" i="26"/>
  <c r="G3" i="25"/>
  <c r="G4" i="25"/>
  <c r="F3" i="25"/>
  <c r="F4" i="25"/>
  <c r="I2" i="26"/>
  <c r="I3" i="26"/>
  <c r="G6" i="26"/>
  <c r="F9" i="26"/>
  <c r="F10" i="26"/>
  <c r="F11" i="26"/>
  <c r="E8" i="26"/>
  <c r="G8" i="26"/>
  <c r="H5" i="26"/>
  <c r="H6" i="26"/>
  <c r="H7" i="26"/>
  <c r="H8" i="26"/>
  <c r="H9" i="26"/>
  <c r="H10" i="26"/>
  <c r="F12" i="26"/>
  <c r="F13" i="26"/>
  <c r="F14" i="26"/>
  <c r="E11" i="26"/>
  <c r="G11" i="26"/>
  <c r="G7" i="26"/>
  <c r="I7" i="26"/>
  <c r="I6" i="26"/>
  <c r="G9" i="26"/>
  <c r="I8" i="26"/>
  <c r="I5" i="26"/>
  <c r="G10" i="26"/>
  <c r="I10" i="26"/>
  <c r="I9" i="26"/>
  <c r="G12" i="26"/>
  <c r="E14" i="26"/>
  <c r="G14" i="26"/>
  <c r="F15" i="26"/>
  <c r="F16" i="26"/>
  <c r="F17" i="26"/>
  <c r="H11" i="26"/>
  <c r="H12" i="26"/>
  <c r="H13" i="26"/>
  <c r="H14" i="26"/>
  <c r="H15" i="26"/>
  <c r="H16" i="26"/>
  <c r="F18" i="26"/>
  <c r="F19" i="26"/>
  <c r="F20" i="26"/>
  <c r="E17" i="26"/>
  <c r="G17" i="26"/>
  <c r="G15" i="26"/>
  <c r="I14" i="26"/>
  <c r="I11" i="26"/>
  <c r="G13" i="26"/>
  <c r="I13" i="26"/>
  <c r="I12" i="26"/>
  <c r="I15" i="26"/>
  <c r="G16" i="26"/>
  <c r="I16" i="26"/>
  <c r="F21" i="26"/>
  <c r="F22" i="26"/>
  <c r="F23" i="26"/>
  <c r="E20" i="26"/>
  <c r="G20" i="26"/>
  <c r="G18" i="26"/>
  <c r="H17" i="26"/>
  <c r="H18" i="26"/>
  <c r="H19" i="26"/>
  <c r="H20" i="26"/>
  <c r="H21" i="26"/>
  <c r="H22" i="26"/>
  <c r="I17" i="26"/>
  <c r="G19" i="26"/>
  <c r="I19" i="26"/>
  <c r="I18" i="26"/>
  <c r="I20" i="26"/>
  <c r="G21" i="26"/>
  <c r="E23" i="26"/>
  <c r="G23" i="26"/>
  <c r="F24" i="26"/>
  <c r="F25" i="26"/>
  <c r="F26" i="26"/>
  <c r="G24" i="26"/>
  <c r="E26" i="26"/>
  <c r="G26" i="26"/>
  <c r="F27" i="26"/>
  <c r="F28" i="26"/>
  <c r="F29" i="26"/>
  <c r="I21" i="26"/>
  <c r="G22" i="26"/>
  <c r="I22" i="26"/>
  <c r="H23" i="26"/>
  <c r="H24" i="26"/>
  <c r="H25" i="26"/>
  <c r="H26" i="26"/>
  <c r="H27" i="26"/>
  <c r="H28" i="26"/>
  <c r="I26" i="26"/>
  <c r="G27" i="26"/>
  <c r="F30" i="26"/>
  <c r="F31" i="26"/>
  <c r="F32" i="26"/>
  <c r="E29" i="26"/>
  <c r="G29" i="26"/>
  <c r="I23" i="26"/>
  <c r="I24" i="26"/>
  <c r="G25" i="26"/>
  <c r="I25" i="26"/>
  <c r="G30" i="26"/>
  <c r="E32" i="26"/>
  <c r="G32" i="26"/>
  <c r="F33" i="26"/>
  <c r="F34" i="26"/>
  <c r="F35" i="26"/>
  <c r="G28" i="26"/>
  <c r="I28" i="26"/>
  <c r="I27" i="26"/>
  <c r="H29" i="26"/>
  <c r="H30" i="26"/>
  <c r="H31" i="26"/>
  <c r="H32" i="26"/>
  <c r="H33" i="26"/>
  <c r="H34" i="26"/>
  <c r="G33" i="26"/>
  <c r="I32" i="26"/>
  <c r="I29" i="26"/>
  <c r="F36" i="26"/>
  <c r="F37" i="26"/>
  <c r="F38" i="26"/>
  <c r="E35" i="26"/>
  <c r="G35" i="26"/>
  <c r="G31" i="26"/>
  <c r="I31" i="26"/>
  <c r="K25" i="26"/>
  <c r="I30" i="26"/>
  <c r="G36" i="26"/>
  <c r="E38" i="26"/>
  <c r="G38" i="26"/>
  <c r="F39" i="26"/>
  <c r="F40" i="26"/>
  <c r="F41" i="26"/>
  <c r="G34" i="26"/>
  <c r="I34" i="26"/>
  <c r="I33" i="26"/>
  <c r="H35" i="26"/>
  <c r="H36" i="26"/>
  <c r="H37" i="26"/>
  <c r="H38" i="26"/>
  <c r="H39" i="26"/>
  <c r="H40" i="26"/>
  <c r="G37" i="26"/>
  <c r="I37" i="26"/>
  <c r="I36" i="26"/>
  <c r="E41" i="26"/>
  <c r="G41" i="26"/>
  <c r="F42" i="26"/>
  <c r="F43" i="26"/>
  <c r="F44" i="26"/>
  <c r="I38" i="26"/>
  <c r="G39" i="26"/>
  <c r="I35" i="26"/>
  <c r="I39" i="26"/>
  <c r="G40" i="26"/>
  <c r="I40" i="26"/>
  <c r="F45" i="26"/>
  <c r="F46" i="26"/>
  <c r="F47" i="26"/>
  <c r="E44" i="26"/>
  <c r="G44" i="26"/>
  <c r="G42" i="26"/>
  <c r="H41" i="26"/>
  <c r="H42" i="26"/>
  <c r="H43" i="26"/>
  <c r="G45" i="26"/>
  <c r="H44" i="26"/>
  <c r="H45" i="26"/>
  <c r="H46" i="26"/>
  <c r="I41" i="26"/>
  <c r="G43" i="26"/>
  <c r="I43" i="26"/>
  <c r="I42" i="26"/>
  <c r="E47" i="26"/>
  <c r="G47" i="26"/>
  <c r="F48" i="26"/>
  <c r="F49" i="26"/>
  <c r="F50" i="26"/>
  <c r="H47" i="26"/>
  <c r="H48" i="26"/>
  <c r="H49" i="26"/>
  <c r="F51" i="26"/>
  <c r="F52" i="26"/>
  <c r="E50" i="26"/>
  <c r="G50" i="26"/>
  <c r="I44" i="26"/>
  <c r="G48" i="26"/>
  <c r="I47" i="26"/>
  <c r="G46" i="26"/>
  <c r="I46" i="26"/>
  <c r="I45" i="26"/>
  <c r="G51" i="26"/>
  <c r="I48" i="26"/>
  <c r="G49" i="26"/>
  <c r="I49" i="26"/>
  <c r="H50" i="26"/>
  <c r="H51" i="26"/>
  <c r="H52" i="26"/>
  <c r="I50" i="26"/>
  <c r="G52" i="26"/>
  <c r="I52" i="26"/>
  <c r="I51" i="26"/>
  <c r="X14" i="2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emo31" type="6" refreshedVersion="6" deleted="1" background="1" saveData="1">
    <textPr sourceFile="/Users/i335644/PycharmProjects/xalpha/tests/demo3.csv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<sst xmlns="http://schemas.openxmlformats.org/spreadsheetml/2006/main" count="2906" uniqueCount="218">
  <si>
    <t>name</t>
  </si>
  <si>
    <t>code</t>
  </si>
  <si>
    <t>inv_place</t>
  </si>
  <si>
    <t>type_1</t>
  </si>
  <si>
    <t>type_2</t>
  </si>
  <si>
    <t>易方达安心回报债券A</t>
  </si>
  <si>
    <t>110027</t>
  </si>
  <si>
    <t>蚂蚁财富</t>
  </si>
  <si>
    <t>建信中证500指数增强A</t>
  </si>
  <si>
    <t>000478</t>
  </si>
  <si>
    <t>000614</t>
  </si>
  <si>
    <t>广发养老指数A</t>
  </si>
  <si>
    <t>000968</t>
  </si>
  <si>
    <t>陆金所</t>
  </si>
  <si>
    <t>广发中证环保ETF联接A</t>
  </si>
  <si>
    <t>001064</t>
  </si>
  <si>
    <t>广发医药卫生联接A</t>
  </si>
  <si>
    <t>001180</t>
  </si>
  <si>
    <t>广发中证全指金融地产联接A</t>
  </si>
  <si>
    <t>001469</t>
  </si>
  <si>
    <t>天弘创业板ETF联接基金C</t>
  </si>
  <si>
    <t>001593</t>
  </si>
  <si>
    <t>广发中证100ETF联接C</t>
  </si>
  <si>
    <t>007136</t>
  </si>
  <si>
    <t>富国中证红利指数增强A</t>
  </si>
  <si>
    <t>100032</t>
  </si>
  <si>
    <t>华泰证券</t>
  </si>
  <si>
    <t>易方达消费行业股票</t>
  </si>
  <si>
    <t>110022</t>
  </si>
  <si>
    <t>159915</t>
  </si>
  <si>
    <t>159920</t>
  </si>
  <si>
    <t>富国中证500指数(LOF)</t>
  </si>
  <si>
    <t>161017</t>
  </si>
  <si>
    <t>162411</t>
  </si>
  <si>
    <t>中欧价值发现混合A</t>
  </si>
  <si>
    <t>166005</t>
  </si>
  <si>
    <t>申万菱信沪深300指数增强A</t>
  </si>
  <si>
    <t>310318</t>
  </si>
  <si>
    <t>兴全可转债混合</t>
  </si>
  <si>
    <t>340001</t>
  </si>
  <si>
    <t>502010</t>
  </si>
  <si>
    <t>510050</t>
  </si>
  <si>
    <t>510900</t>
  </si>
  <si>
    <t>512980</t>
  </si>
  <si>
    <t>513030</t>
  </si>
  <si>
    <t>汇添富价值精选混合A</t>
  </si>
  <si>
    <t>519069</t>
  </si>
  <si>
    <t>余额宝/微信</t>
  </si>
  <si>
    <t>支付宝</t>
  </si>
  <si>
    <t>华泰证券-现金余额</t>
  </si>
  <si>
    <t>招行-货币基金/招行余额</t>
  </si>
  <si>
    <t>招商银行</t>
  </si>
  <si>
    <t>香港AIA保险</t>
  </si>
  <si>
    <t>AIA</t>
  </si>
  <si>
    <t>中信信托100万</t>
  </si>
  <si>
    <t>中信信托</t>
  </si>
  <si>
    <t>天弘500增强私募</t>
  </si>
  <si>
    <t>SAP德国股票-OwnSAP</t>
  </si>
  <si>
    <t>SAP</t>
  </si>
  <si>
    <t>招商股票+现金</t>
  </si>
  <si>
    <t>招商证券</t>
  </si>
  <si>
    <t>建信理财佳</t>
  </si>
  <si>
    <t>date</t>
  </si>
  <si>
    <t>property</t>
  </si>
  <si>
    <t>value</t>
  </si>
  <si>
    <t>share</t>
  </si>
  <si>
    <t>fee</t>
  </si>
  <si>
    <t>SZ159915</t>
  </si>
  <si>
    <t>SZ159920</t>
  </si>
  <si>
    <t>SZ162411</t>
  </si>
  <si>
    <t>SH510050</t>
  </si>
  <si>
    <t>SH510900</t>
  </si>
  <si>
    <t>SH512980</t>
  </si>
  <si>
    <t>SH513030</t>
  </si>
  <si>
    <t>tobedeleted</t>
  </si>
  <si>
    <t>下面是金额调整</t>
  </si>
  <si>
    <t>20190331</t>
  </si>
  <si>
    <t>恒生ETF</t>
  </si>
  <si>
    <t>华宝油气</t>
  </si>
  <si>
    <t>上证50ETF</t>
  </si>
  <si>
    <t>H股ETF</t>
  </si>
  <si>
    <t>传媒ETF</t>
  </si>
  <si>
    <t>德国30ETF</t>
  </si>
  <si>
    <t>期间</t>
  </si>
  <si>
    <t>记录日期</t>
  </si>
  <si>
    <t>项目</t>
  </si>
  <si>
    <t>代码</t>
  </si>
  <si>
    <t>分类1</t>
  </si>
  <si>
    <t>分类2</t>
  </si>
  <si>
    <t>现值</t>
  </si>
  <si>
    <t>大成中证红利指数A</t>
  </si>
  <si>
    <t>090010</t>
  </si>
  <si>
    <t>2020/12/31</t>
  </si>
  <si>
    <t>006585</t>
  </si>
  <si>
    <t>006060</t>
  </si>
  <si>
    <t>485011</t>
  </si>
  <si>
    <t>001406</t>
  </si>
  <si>
    <t>南方宝元债券C</t>
  </si>
  <si>
    <t>鹏扬泓利债券C</t>
  </si>
  <si>
    <t>工银瑞信双利债券B</t>
  </si>
  <si>
    <t>东方红策略精选混合C</t>
  </si>
  <si>
    <t>008127</t>
  </si>
  <si>
    <t>广发趋势优选灵活配置混合C</t>
  </si>
  <si>
    <t>稳稳的幸福</t>
  </si>
  <si>
    <t>且慢</t>
  </si>
  <si>
    <t>南方安裕混合C</t>
  </si>
  <si>
    <t>006586</t>
  </si>
  <si>
    <t>SZ159967</t>
  </si>
  <si>
    <t>159967</t>
  </si>
  <si>
    <t>易方达蓝筹精选混合</t>
  </si>
  <si>
    <t>005827</t>
  </si>
  <si>
    <t>指数增强</t>
  </si>
  <si>
    <t>进化论</t>
  </si>
  <si>
    <t>2021/01/31</t>
  </si>
  <si>
    <t>Y</t>
  </si>
  <si>
    <t>Validation</t>
  </si>
  <si>
    <t>N</t>
  </si>
  <si>
    <t>投资项目</t>
  </si>
  <si>
    <t>投资地点</t>
  </si>
  <si>
    <t>投资日期</t>
  </si>
  <si>
    <t>投资金额</t>
  </si>
  <si>
    <t>白鹭量化CTA一号</t>
  </si>
  <si>
    <t>白鹭</t>
  </si>
  <si>
    <t>SH512910</t>
  </si>
  <si>
    <t>幻方量化专享71号1期</t>
  </si>
  <si>
    <t>进化论复合策略一号</t>
  </si>
  <si>
    <t>中欧医疗健康混合A</t>
  </si>
  <si>
    <t>003095</t>
  </si>
  <si>
    <t>中证100ETF</t>
  </si>
  <si>
    <t>512910</t>
  </si>
  <si>
    <t>2021/02/27</t>
  </si>
  <si>
    <t>低风险</t>
  </si>
  <si>
    <t>收益率</t>
  </si>
  <si>
    <t>type_3</t>
  </si>
  <si>
    <t>分类3</t>
  </si>
  <si>
    <t>Sum of 现值</t>
  </si>
  <si>
    <t>Row Labels</t>
  </si>
  <si>
    <t>Grand Total</t>
  </si>
  <si>
    <t>白鹭群贤二号量化多策略</t>
  </si>
  <si>
    <t>2021/03/31</t>
  </si>
  <si>
    <t>希瓦小牛45号</t>
  </si>
  <si>
    <t>中金财富</t>
  </si>
  <si>
    <t>Amount</t>
  </si>
  <si>
    <t>Days remained</t>
  </si>
  <si>
    <t>Today is:</t>
  </si>
  <si>
    <t>Gap amount</t>
  </si>
  <si>
    <t>&lt;-deduct salary pay</t>
  </si>
  <si>
    <t>Target date is:</t>
  </si>
  <si>
    <t>Gap ratio</t>
  </si>
  <si>
    <t>Compound interest</t>
  </si>
  <si>
    <t>RMB</t>
  </si>
  <si>
    <t>CAD</t>
  </si>
  <si>
    <t>收入</t>
  </si>
  <si>
    <t>支出</t>
  </si>
  <si>
    <t>净现金流</t>
  </si>
  <si>
    <t>投资额</t>
  </si>
  <si>
    <t>资产总额</t>
  </si>
  <si>
    <t>初始资金</t>
  </si>
  <si>
    <t>房子支出/年</t>
  </si>
  <si>
    <t>日常花费</t>
  </si>
  <si>
    <t>其他固定支出(C)</t>
  </si>
  <si>
    <t>月均支出</t>
  </si>
  <si>
    <t>年复合收益率：</t>
  </si>
  <si>
    <t>易方达中证全指证券公司指数(LOF)A</t>
  </si>
  <si>
    <t>创成长ETF</t>
  </si>
  <si>
    <t>创业板ETF易方达</t>
  </si>
  <si>
    <t>中概互联网ETF</t>
  </si>
  <si>
    <t>513050</t>
  </si>
  <si>
    <t>SH513050</t>
  </si>
  <si>
    <t>华安德国(DAX)联接(QDII)</t>
  </si>
  <si>
    <t>交易仓位</t>
  </si>
  <si>
    <t>28轮动</t>
  </si>
  <si>
    <t>行业仓位</t>
  </si>
  <si>
    <t>大消费</t>
  </si>
  <si>
    <t>大医药</t>
  </si>
  <si>
    <t>大科技</t>
  </si>
  <si>
    <t>价值仓位</t>
  </si>
  <si>
    <t>债券</t>
  </si>
  <si>
    <t>中性</t>
  </si>
  <si>
    <t>CTA</t>
  </si>
  <si>
    <t>股票</t>
  </si>
  <si>
    <t>量化</t>
  </si>
  <si>
    <t>%</t>
  </si>
  <si>
    <t>深度价值</t>
  </si>
  <si>
    <t>低估值</t>
  </si>
  <si>
    <t>现金</t>
  </si>
  <si>
    <t>保险</t>
  </si>
  <si>
    <t>信托</t>
  </si>
  <si>
    <t>固收</t>
  </si>
  <si>
    <t>OwnSAP</t>
  </si>
  <si>
    <t>可转债</t>
  </si>
  <si>
    <t>2019</t>
  </si>
  <si>
    <t>Mar</t>
  </si>
  <si>
    <t>Apr</t>
  </si>
  <si>
    <t>May</t>
  </si>
  <si>
    <t>Jul</t>
  </si>
  <si>
    <t>Aug</t>
  </si>
  <si>
    <t>Oct</t>
  </si>
  <si>
    <t>Nov</t>
  </si>
  <si>
    <t>Dec</t>
  </si>
  <si>
    <t>2020</t>
  </si>
  <si>
    <t>Jan</t>
  </si>
  <si>
    <t>Feb</t>
  </si>
  <si>
    <t>Jun</t>
  </si>
  <si>
    <t>2021</t>
  </si>
  <si>
    <t>Sep</t>
  </si>
  <si>
    <t>目标仓位</t>
  </si>
  <si>
    <t>量化基金</t>
  </si>
  <si>
    <t>交易型基金</t>
  </si>
  <si>
    <t>加权目标收益率</t>
  </si>
  <si>
    <t>单项目标收益率</t>
  </si>
  <si>
    <t>工银养老产业股票A</t>
  </si>
  <si>
    <t>001171</t>
  </si>
  <si>
    <t>上投摩根医疗健康股票A</t>
  </si>
  <si>
    <t>001766</t>
  </si>
  <si>
    <t>001645</t>
  </si>
  <si>
    <t>国泰大健康股票A</t>
  </si>
  <si>
    <t>华安德国(DAX)联接(QDII)A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</si>
</sst>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00"/>
    <numFmt numFmtId="165" formatCode="#,##0.000000"/>
    <numFmt numFmtId="166" formatCode="yyyy/mm"/>
    <numFmt numFmtId="167" formatCode="#,##0.0"/>
    <numFmt numFmtId="168" formatCode="#,##0.00_ "/>
    <numFmt numFmtId="169" formatCode="[$¥]#,##0"/>
    <numFmt numFmtId="170" formatCode="0.0%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8">
    <xf numFmtId="0" fontId="0" fillId="0" borderId="0" xfId="0"/>
    <xf numFmtId="49" fontId="0" fillId="0" borderId="0" xfId="0" applyNumberFormat="1"/>
    <xf numFmtId="0" fontId="0" fillId="0" borderId="1" xfId="0" applyBorder="1"/>
    <xf numFmtId="49" fontId="0" fillId="0" borderId="2" xfId="0" applyNumberFormat="1" applyBorder="1"/>
    <xf numFmtId="164" fontId="0" fillId="0" borderId="0" xfId="0" applyNumberFormat="1"/>
    <xf numFmtId="165" fontId="0" fillId="0" borderId="0" xfId="0" applyNumberFormat="1"/>
    <xf numFmtId="164" fontId="3" fillId="0" borderId="0" xfId="0" applyNumberFormat="1" applyFont="1"/>
    <xf numFmtId="0" fontId="0" fillId="0" borderId="0" xfId="0" applyNumberFormat="1"/>
    <xf numFmtId="4" fontId="0" fillId="0" borderId="0" xfId="0" applyNumberFormat="1"/>
    <xf numFmtId="49" fontId="1" fillId="0" borderId="3" xfId="0" applyNumberFormat="1" applyFont="1" applyBorder="1"/>
    <xf numFmtId="49" fontId="1" fillId="0" borderId="2" xfId="0" applyNumberFormat="1" applyFont="1" applyBorder="1"/>
    <xf numFmtId="49" fontId="1" fillId="0" borderId="2" xfId="0" applyNumberFormat="1" applyFont="1" applyFill="1" applyBorder="1"/>
    <xf numFmtId="0" fontId="1" fillId="0" borderId="1" xfId="0" applyFont="1" applyFill="1" applyBorder="1"/>
    <xf numFmtId="49" fontId="1" fillId="0" borderId="0" xfId="0" applyNumberFormat="1" applyFont="1" applyFill="1" applyBorder="1"/>
    <xf numFmtId="2" fontId="0" fillId="0" borderId="0" xfId="0" applyNumberFormat="1"/>
    <xf numFmtId="10" fontId="0" fillId="0" borderId="0" xfId="0" applyNumberFormat="1"/>
    <xf numFmtId="0" fontId="4" fillId="2" borderId="0" xfId="0" applyFont="1" applyFill="1" applyBorder="1"/>
    <xf numFmtId="49" fontId="4" fillId="2" borderId="0" xfId="0" applyNumberFormat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167" fontId="0" fillId="0" borderId="0" xfId="0" applyNumberFormat="1"/>
    <xf numFmtId="14" fontId="0" fillId="0" borderId="0" xfId="0" applyNumberFormat="1"/>
    <xf numFmtId="166" fontId="0" fillId="0" borderId="0" xfId="0" applyNumberFormat="1" applyAlignment="1">
      <alignment horizontal="left"/>
    </xf>
    <xf numFmtId="168" fontId="0" fillId="0" borderId="0" xfId="0" applyNumberFormat="1"/>
    <xf numFmtId="0" fontId="0" fillId="3" borderId="0" xfId="0" applyFill="1"/>
    <xf numFmtId="167" fontId="0" fillId="4" borderId="0" xfId="0" applyNumberFormat="1" applyFill="1"/>
    <xf numFmtId="0" fontId="0" fillId="5" borderId="0" xfId="0" applyFill="1"/>
    <xf numFmtId="0" fontId="0" fillId="4" borderId="0" xfId="0" applyFill="1"/>
    <xf numFmtId="4" fontId="0" fillId="5" borderId="0" xfId="0" applyNumberFormat="1" applyFill="1"/>
    <xf numFmtId="14" fontId="0" fillId="5" borderId="0" xfId="0" applyNumberFormat="1" applyFill="1"/>
    <xf numFmtId="10" fontId="0" fillId="5" borderId="0" xfId="0" applyNumberFormat="1" applyFill="1"/>
    <xf numFmtId="0" fontId="0" fillId="0" borderId="0" xfId="0" applyFont="1" applyFill="1" applyBorder="1"/>
    <xf numFmtId="49" fontId="0" fillId="0" borderId="0" xfId="0" applyNumberFormat="1" applyFont="1" applyFill="1" applyBorder="1"/>
    <xf numFmtId="0" fontId="6" fillId="0" borderId="5" xfId="1" applyFont="1" applyBorder="1"/>
    <xf numFmtId="4" fontId="7" fillId="0" borderId="5" xfId="1" applyNumberFormat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8" fillId="0" borderId="6" xfId="1" applyFont="1" applyBorder="1"/>
    <xf numFmtId="169" fontId="6" fillId="0" borderId="6" xfId="1" applyNumberFormat="1" applyFont="1" applyBorder="1" applyAlignment="1">
      <alignment horizontal="center"/>
    </xf>
    <xf numFmtId="0" fontId="5" fillId="0" borderId="0" xfId="1"/>
    <xf numFmtId="4" fontId="9" fillId="0" borderId="5" xfId="1" applyNumberFormat="1" applyFont="1" applyBorder="1"/>
    <xf numFmtId="4" fontId="6" fillId="0" borderId="5" xfId="1" applyNumberFormat="1" applyFont="1" applyBorder="1"/>
    <xf numFmtId="0" fontId="6" fillId="0" borderId="0" xfId="1" applyFont="1" applyAlignment="1">
      <alignment horizontal="center"/>
    </xf>
    <xf numFmtId="169" fontId="6" fillId="0" borderId="0" xfId="1" applyNumberFormat="1" applyFont="1"/>
    <xf numFmtId="10" fontId="9" fillId="0" borderId="5" xfId="1" applyNumberFormat="1" applyFont="1" applyBorder="1"/>
    <xf numFmtId="10" fontId="6" fillId="0" borderId="5" xfId="1" applyNumberFormat="1" applyFont="1" applyBorder="1"/>
    <xf numFmtId="0" fontId="9" fillId="0" borderId="5" xfId="1" applyFont="1" applyBorder="1"/>
    <xf numFmtId="0" fontId="6" fillId="0" borderId="0" xfId="1" applyFont="1"/>
    <xf numFmtId="10" fontId="6" fillId="0" borderId="0" xfId="1" applyNumberFormat="1" applyFont="1"/>
    <xf numFmtId="169" fontId="9" fillId="0" borderId="0" xfId="1" applyNumberFormat="1" applyFont="1"/>
    <xf numFmtId="0" fontId="9" fillId="0" borderId="0" xfId="1" applyFont="1" applyAlignment="1">
      <alignment horizontal="center"/>
    </xf>
    <xf numFmtId="0" fontId="0" fillId="0" borderId="0" xfId="0" applyNumberFormat="1" applyAlignment="1">
      <alignment horizontal="left"/>
    </xf>
    <xf numFmtId="0" fontId="1" fillId="0" borderId="3" xfId="0" applyFont="1" applyFill="1" applyBorder="1"/>
    <xf numFmtId="49" fontId="1" fillId="0" borderId="3" xfId="0" applyNumberFormat="1" applyFont="1" applyFill="1" applyBorder="1"/>
    <xf numFmtId="0" fontId="0" fillId="0" borderId="0" xfId="0" applyAlignment="1">
      <alignment horizontal="left" indent="1"/>
    </xf>
    <xf numFmtId="166" fontId="0" fillId="0" borderId="0" xfId="0" applyNumberFormat="1" applyFont="1" applyFill="1" applyBorder="1"/>
    <xf numFmtId="14" fontId="0" fillId="0" borderId="0" xfId="0" applyNumberFormat="1" applyFont="1" applyFill="1" applyBorder="1"/>
    <xf numFmtId="4" fontId="0" fillId="0" borderId="0" xfId="0" applyNumberFormat="1" applyFont="1" applyFill="1" applyBorder="1"/>
    <xf numFmtId="4" fontId="1" fillId="0" borderId="0" xfId="0" applyNumberFormat="1" applyFont="1" applyFill="1" applyBorder="1"/>
    <xf numFmtId="166" fontId="0" fillId="0" borderId="0" xfId="0" applyNumberFormat="1" applyFont="1" applyFill="1" applyBorder="1" applyAlignment="1">
      <alignment horizontal="right"/>
    </xf>
    <xf numFmtId="166" fontId="0" fillId="0" borderId="0" xfId="0" applyNumberFormat="1" applyFill="1" applyBorder="1"/>
    <xf numFmtId="14" fontId="0" fillId="0" borderId="0" xfId="0" applyNumberFormat="1" applyFill="1" applyBorder="1"/>
    <xf numFmtId="0" fontId="0" fillId="0" borderId="0" xfId="0" applyFill="1" applyBorder="1"/>
    <xf numFmtId="49" fontId="0" fillId="0" borderId="0" xfId="0" applyNumberFormat="1" applyFill="1" applyBorder="1"/>
    <xf numFmtId="4" fontId="0" fillId="0" borderId="0" xfId="0" applyNumberFormat="1" applyFill="1" applyBorder="1"/>
    <xf numFmtId="166" fontId="4" fillId="0" borderId="0" xfId="0" applyNumberFormat="1" applyFont="1" applyFill="1" applyBorder="1" applyAlignment="1">
      <alignment horizontal="center" vertical="top"/>
    </xf>
    <xf numFmtId="14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top"/>
    </xf>
    <xf numFmtId="4" fontId="4" fillId="0" borderId="0" xfId="0" applyNumberFormat="1" applyFont="1" applyFill="1" applyBorder="1" applyAlignment="1">
      <alignment horizontal="center" vertical="top"/>
    </xf>
    <xf numFmtId="3" fontId="0" fillId="0" borderId="0" xfId="0" applyNumberFormat="1"/>
    <xf numFmtId="166" fontId="0" fillId="0" borderId="0" xfId="0" applyNumberFormat="1" applyAlignment="1">
      <alignment horizontal="left" indent="1"/>
    </xf>
    <xf numFmtId="0" fontId="10" fillId="6" borderId="8" xfId="0" applyFont="1" applyFill="1" applyBorder="1" applyAlignment="1">
      <alignment horizontal="center"/>
    </xf>
    <xf numFmtId="0" fontId="0" fillId="0" borderId="8" xfId="0" applyBorder="1"/>
    <xf numFmtId="9" fontId="0" fillId="0" borderId="8" xfId="0" applyNumberFormat="1" applyBorder="1" applyAlignment="1">
      <alignment horizontal="right"/>
    </xf>
    <xf numFmtId="170" fontId="0" fillId="6" borderId="0" xfId="0" applyNumberFormat="1" applyFill="1"/>
    <xf numFmtId="9" fontId="0" fillId="0" borderId="8" xfId="0" applyNumberFormat="1" applyBorder="1" applyAlignment="1"/>
    <xf numFmtId="170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Alignment="1">
      <alignment horizontal="left" indent="2"/>
    </xf>
    <xf numFmtId="170" fontId="0" fillId="0" borderId="7" xfId="0" applyNumberFormat="1" applyBorder="1" applyAlignment="1">
      <alignment horizontal="right"/>
    </xf>
    <xf numFmtId="170" fontId="0" fillId="0" borderId="9" xfId="0" applyNumberFormat="1" applyBorder="1" applyAlignment="1">
      <alignment horizontal="right"/>
    </xf>
    <xf numFmtId="170" fontId="0" fillId="0" borderId="4" xfId="0" applyNumberForma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4" xfId="0" applyBorder="1" applyAlignment="1">
      <alignment horizontal="right"/>
    </xf>
    <xf numFmtId="9" fontId="0" fillId="0" borderId="7" xfId="0" applyNumberFormat="1" applyBorder="1" applyAlignment="1">
      <alignment horizontal="right"/>
    </xf>
    <xf numFmtId="9" fontId="0" fillId="0" borderId="9" xfId="0" applyNumberFormat="1" applyBorder="1" applyAlignment="1">
      <alignment horizontal="right"/>
    </xf>
    <xf numFmtId="9" fontId="0" fillId="0" borderId="4" xfId="0" applyNumberFormat="1" applyBorder="1" applyAlignment="1">
      <alignment horizontal="right"/>
    </xf>
  </cellXfs>
  <cellStyles count="2">
    <cellStyle name="Normal" xfId="0" builtinId="0"/>
    <cellStyle name="Normal 2" xfId="1" xr:uid="{0F9BD407-FFB7-C747-8C75-FD0E683500F6}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1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yyyy/mm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[Inv_Asset_Record.xlsx]Monthly_Report!PivotTable2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Monthly_Report!$P$1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Monthly_Report!$O$2:$O$33</c:f>
              <c:multiLvlStrCache>
                <c:ptCount val="29"/>
                <c:lvl>
                  <c:pt idx="0">
                    <c:v>Mar</c:v>
                  </c:pt>
                  <c:pt idx="1">
                    <c:v>Apr</c:v>
                  </c:pt>
                  <c:pt idx="2">
                    <c:v>May</c:v>
                  </c:pt>
                  <c:pt idx="3">
                    <c:v>Jul</c:v>
                  </c:pt>
                  <c:pt idx="4">
                    <c:v>Aug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</c:v>
                  </c:pt>
                  <c:pt idx="13">
                    <c:v>Jul</c:v>
                  </c:pt>
                  <c:pt idx="14">
                    <c:v>Aug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Feb</c:v>
                  </c:pt>
                  <c:pt idx="19">
                    <c:v>Mar</c:v>
                  </c:pt>
                  <c:pt idx="20">
                    <c:v>Apr</c:v>
                  </c:pt>
                  <c:pt idx="21">
                    <c:v>May</c:v>
                  </c:pt>
                  <c:pt idx="22">
                    <c:v>Jun</c:v>
                  </c:pt>
                  <c:pt idx="23">
                    <c:v>Jul</c:v>
                  </c:pt>
                  <c:pt idx="24">
                    <c:v>Aug</c:v>
                  </c:pt>
                  <c:pt idx="25">
                    <c:v>Sep</c:v>
                  </c:pt>
                  <c:pt idx="26">
                    <c:v>Oct</c:v>
                  </c:pt>
                  <c:pt idx="27">
                    <c:v>Nov</c:v>
                  </c:pt>
                  <c:pt idx="28">
                    <c:v>Dec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17">
                    <c:v>2021</c:v>
                  </c:pt>
                </c:lvl>
              </c:multiLvlStrCache>
            </c:multiLvlStrRef>
          </c:cat>
          <c:val>
            <c:numRef>
              <c:f>Monthly_Report!$P$2:$P$33</c:f>
              <c:numCache>
                <c:formatCode>#,##0</c:formatCode>
                <c:ptCount val="29"/>
                <c:pt idx="0">
                  <c:v>4520157.8100000005</c:v>
                </c:pt>
                <c:pt idx="1">
                  <c:v>4375849.79</c:v>
                </c:pt>
                <c:pt idx="2">
                  <c:v>4315937.05</c:v>
                </c:pt>
                <c:pt idx="3">
                  <c:v>4480243.3099999996</c:v>
                </c:pt>
                <c:pt idx="4">
                  <c:v>5038832.72</c:v>
                </c:pt>
                <c:pt idx="5">
                  <c:v>5082338.07</c:v>
                </c:pt>
                <c:pt idx="6">
                  <c:v>5137453.5599999996</c:v>
                </c:pt>
                <c:pt idx="7">
                  <c:v>5501908.3899999997</c:v>
                </c:pt>
                <c:pt idx="8">
                  <c:v>5235010.3900000006</c:v>
                </c:pt>
                <c:pt idx="9">
                  <c:v>5537386.25</c:v>
                </c:pt>
                <c:pt idx="10">
                  <c:v>6395014.0300000003</c:v>
                </c:pt>
                <c:pt idx="11">
                  <c:v>7237885.4300000006</c:v>
                </c:pt>
                <c:pt idx="12">
                  <c:v>7764298.0251120012</c:v>
                </c:pt>
                <c:pt idx="13">
                  <c:v>8607592.6799999997</c:v>
                </c:pt>
                <c:pt idx="14">
                  <c:v>8950012.6800000016</c:v>
                </c:pt>
                <c:pt idx="15">
                  <c:v>9008171.4100000001</c:v>
                </c:pt>
                <c:pt idx="16">
                  <c:v>9273470.589999998</c:v>
                </c:pt>
                <c:pt idx="17">
                  <c:v>9434555.0800000001</c:v>
                </c:pt>
                <c:pt idx="18">
                  <c:v>9615718.1000000015</c:v>
                </c:pt>
                <c:pt idx="19">
                  <c:v>9761430.0329999998</c:v>
                </c:pt>
                <c:pt idx="20">
                  <c:v>10234051.030000001</c:v>
                </c:pt>
                <c:pt idx="21">
                  <c:v>10508142.719999997</c:v>
                </c:pt>
                <c:pt idx="22">
                  <c:v>10754141.57</c:v>
                </c:pt>
                <c:pt idx="23">
                  <c:v>10444523.57</c:v>
                </c:pt>
                <c:pt idx="24">
                  <c:v>10680209.989999998</c:v>
                </c:pt>
                <c:pt idx="25">
                  <c:v>10776501.859999999</c:v>
                </c:pt>
                <c:pt idx="26">
                  <c:v>10787588.48</c:v>
                </c:pt>
                <c:pt idx="27">
                  <c:v>10784579.449999999</c:v>
                </c:pt>
                <c:pt idx="28">
                  <c:v>10839191.99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A3-E246-BF63-863E60E20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6202175"/>
        <c:axId val="1956432639"/>
      </c:lineChart>
      <c:catAx>
        <c:axId val="1956202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6432639"/>
        <c:crosses val="autoZero"/>
        <c:auto val="1"/>
        <c:lblAlgn val="ctr"/>
        <c:lblOffset val="100"/>
        <c:noMultiLvlLbl val="0"/>
      </c:catAx>
      <c:valAx>
        <c:axId val="1956432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6202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zh-CN" altLang="en-US" b="0">
                <a:solidFill>
                  <a:srgbClr val="757575"/>
                </a:solidFill>
                <a:latin typeface="+mn-lt"/>
              </a:rPr>
              <a:t>资产总额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'Every Three years'!$I$1</c:f>
              <c:strCache>
                <c:ptCount val="1"/>
                <c:pt idx="0">
                  <c:v>资产总额</c:v>
                </c:pt>
              </c:strCache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numRef>
              <c:f>'Every Three years'!$D$2:$D$52</c:f>
              <c:numCache>
                <c:formatCode>General</c:formatCode>
                <c:ptCount val="5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  <c:pt idx="29">
                  <c:v>2051</c:v>
                </c:pt>
                <c:pt idx="30">
                  <c:v>2052</c:v>
                </c:pt>
                <c:pt idx="31">
                  <c:v>2053</c:v>
                </c:pt>
                <c:pt idx="32">
                  <c:v>2054</c:v>
                </c:pt>
                <c:pt idx="33">
                  <c:v>2055</c:v>
                </c:pt>
                <c:pt idx="34">
                  <c:v>2056</c:v>
                </c:pt>
                <c:pt idx="35">
                  <c:v>2057</c:v>
                </c:pt>
                <c:pt idx="36">
                  <c:v>2058</c:v>
                </c:pt>
                <c:pt idx="37">
                  <c:v>2059</c:v>
                </c:pt>
                <c:pt idx="38">
                  <c:v>2060</c:v>
                </c:pt>
                <c:pt idx="39">
                  <c:v>2061</c:v>
                </c:pt>
                <c:pt idx="40">
                  <c:v>2062</c:v>
                </c:pt>
                <c:pt idx="41">
                  <c:v>2063</c:v>
                </c:pt>
                <c:pt idx="42">
                  <c:v>2064</c:v>
                </c:pt>
                <c:pt idx="43">
                  <c:v>2065</c:v>
                </c:pt>
                <c:pt idx="44">
                  <c:v>2066</c:v>
                </c:pt>
                <c:pt idx="45">
                  <c:v>2067</c:v>
                </c:pt>
                <c:pt idx="46">
                  <c:v>2068</c:v>
                </c:pt>
                <c:pt idx="47">
                  <c:v>2069</c:v>
                </c:pt>
                <c:pt idx="48">
                  <c:v>2070</c:v>
                </c:pt>
                <c:pt idx="49">
                  <c:v>2071</c:v>
                </c:pt>
                <c:pt idx="50">
                  <c:v>2072</c:v>
                </c:pt>
              </c:numCache>
            </c:numRef>
          </c:cat>
          <c:val>
            <c:numRef>
              <c:f>'Every Three years'!$I$2:$I$52</c:f>
              <c:numCache>
                <c:formatCode>[$¥]#,##0</c:formatCode>
                <c:ptCount val="51"/>
                <c:pt idx="0">
                  <c:v>10100000</c:v>
                </c:pt>
                <c:pt idx="1">
                  <c:v>10746000.000000002</c:v>
                </c:pt>
                <c:pt idx="2">
                  <c:v>11566440.000000004</c:v>
                </c:pt>
                <c:pt idx="3">
                  <c:v>12531741.600000005</c:v>
                </c:pt>
                <c:pt idx="4">
                  <c:v>13449065.424000008</c:v>
                </c:pt>
                <c:pt idx="5">
                  <c:v>14586374.583360011</c:v>
                </c:pt>
                <c:pt idx="6">
                  <c:v>15915607.025030414</c:v>
                </c:pt>
                <c:pt idx="7">
                  <c:v>17231331.208534673</c:v>
                </c:pt>
                <c:pt idx="8">
                  <c:v>18831057.177729528</c:v>
                </c:pt>
                <c:pt idx="9">
                  <c:v>20690387.782611664</c:v>
                </c:pt>
                <c:pt idx="10">
                  <c:v>22592459.800177298</c:v>
                </c:pt>
                <c:pt idx="11">
                  <c:v>24869604.336202126</c:v>
                </c:pt>
                <c:pt idx="12">
                  <c:v>27504399.977270424</c:v>
                </c:pt>
                <c:pt idx="13">
                  <c:v>30270921.29760829</c:v>
                </c:pt>
                <c:pt idx="14">
                  <c:v>33543328.458033454</c:v>
                </c:pt>
                <c:pt idx="15">
                  <c:v>37316220.069218136</c:v>
                </c:pt>
                <c:pt idx="16">
                  <c:v>41358827.681545481</c:v>
                </c:pt>
                <c:pt idx="17">
                  <c:v>46096644.771810248</c:v>
                </c:pt>
                <c:pt idx="18">
                  <c:v>51543914.973359093</c:v>
                </c:pt>
                <c:pt idx="19">
                  <c:v>57472050.184503481</c:v>
                </c:pt>
                <c:pt idx="20">
                  <c:v>64371000.734518737</c:v>
                </c:pt>
                <c:pt idx="21">
                  <c:v>72286117.364861354</c:v>
                </c:pt>
                <c:pt idx="22">
                  <c:v>81002239.751154736</c:v>
                </c:pt>
                <c:pt idx="23">
                  <c:v>91092174.557677791</c:v>
                </c:pt>
                <c:pt idx="24">
                  <c:v>102649541.41073857</c:v>
                </c:pt>
                <c:pt idx="25">
                  <c:v>115490189.09942393</c:v>
                </c:pt>
                <c:pt idx="26">
                  <c:v>130295902.7264272</c:v>
                </c:pt>
                <c:pt idx="27">
                  <c:v>147234193.14046165</c:v>
                </c:pt>
                <c:pt idx="28">
                  <c:v>166178966.1415146</c:v>
                </c:pt>
                <c:pt idx="29">
                  <c:v>187958446.39818814</c:v>
                </c:pt>
                <c:pt idx="30">
                  <c:v>212852210.68917924</c:v>
                </c:pt>
                <c:pt idx="31">
                  <c:v>240833384.88357762</c:v>
                </c:pt>
                <c:pt idx="32">
                  <c:v>272930782.01385748</c:v>
                </c:pt>
                <c:pt idx="33">
                  <c:v>309592835.65261436</c:v>
                </c:pt>
                <c:pt idx="34">
                  <c:v>350954065.16470581</c:v>
                </c:pt>
                <c:pt idx="35">
                  <c:v>398322622.62653577</c:v>
                </c:pt>
                <c:pt idx="36">
                  <c:v>452400190.92518109</c:v>
                </c:pt>
                <c:pt idx="37">
                  <c:v>513576091.10229731</c:v>
                </c:pt>
                <c:pt idx="38">
                  <c:v>583552881.14587951</c:v>
                </c:pt>
                <c:pt idx="39">
                  <c:v>663410801.73901665</c:v>
                </c:pt>
                <c:pt idx="40">
                  <c:v>753933776.04035306</c:v>
                </c:pt>
                <c:pt idx="41">
                  <c:v>857387494.33129644</c:v>
                </c:pt>
                <c:pt idx="42">
                  <c:v>975416707.32133615</c:v>
                </c:pt>
                <c:pt idx="43">
                  <c:v>1109408599.9894059</c:v>
                </c:pt>
                <c:pt idx="44">
                  <c:v>1262440062.7012932</c:v>
                </c:pt>
                <c:pt idx="45">
                  <c:v>1436996182.0036621</c:v>
                </c:pt>
                <c:pt idx="46">
                  <c:v>1635378220.9551349</c:v>
                </c:pt>
                <c:pt idx="47">
                  <c:v>1861839713.8864279</c:v>
                </c:pt>
                <c:pt idx="48">
                  <c:v>2120115090.3018923</c:v>
                </c:pt>
                <c:pt idx="49">
                  <c:v>2413882008.027504</c:v>
                </c:pt>
                <c:pt idx="50">
                  <c:v>2749109799.9287105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D1-4749-AECA-B16099675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0495415"/>
        <c:axId val="666205973"/>
      </c:lineChart>
      <c:catAx>
        <c:axId val="19904954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C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66205973"/>
        <c:crosses val="autoZero"/>
        <c:auto val="1"/>
        <c:lblAlgn val="ctr"/>
        <c:lblOffset val="100"/>
        <c:noMultiLvlLbl val="1"/>
      </c:catAx>
      <c:valAx>
        <c:axId val="66620597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CN"/>
              </a:p>
            </c:rich>
          </c:tx>
          <c:overlay val="0"/>
        </c:title>
        <c:numFmt formatCode="[$¥]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90495415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166573</xdr:colOff>
      <xdr:row>35</xdr:row>
      <xdr:rowOff>64053</xdr:rowOff>
    </xdr:from>
    <xdr:to>
      <xdr:col>23</xdr:col>
      <xdr:colOff>395724</xdr:colOff>
      <xdr:row>54</xdr:row>
      <xdr:rowOff>165652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8210F5-679D-6143-AB11-8FEFD9440B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238125</xdr:colOff>
      <xdr:row>4</xdr:row>
      <xdr:rowOff>0</xdr:rowOff>
    </xdr:from>
    <xdr:ext cx="5715000" cy="35337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76C7995F-2A13-4E46-BC90-F2B561580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Inv_Asset_Record_20220118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579.862393750002" createdVersion="7" refreshedVersion="7" minRefreshableVersion="3" recordCount="466" xr:uid="{433E2A93-B6B8-104D-9475-F00B9F06E25E}">
  <cacheSource type="worksheet">
    <worksheetSource name="Table1"/>
  </cacheSource>
  <cacheFields count="10">
    <cacheField name="期间" numFmtId="166">
      <sharedItems containsSemiMixedTypes="0" containsNonDate="0" containsDate="1" containsString="0" minDate="2019-03-01T00:00:00" maxDate="2021-12-02T00:00:00" count="29">
        <d v="2019-03-01T00:00:00"/>
        <d v="2019-04-01T00:00:00"/>
        <d v="2019-05-01T00:00:00"/>
        <d v="2019-07-01T00:00:00"/>
        <d v="2019-08-01T00:00:00"/>
        <d v="2019-10-01T00:00:00"/>
        <d v="2019-11-01T00:00:00"/>
        <d v="2019-12-01T00:00:00"/>
        <d v="2020-01-01T00:00:00"/>
        <d v="2020-02-01T00:00:00"/>
        <d v="2020-04-01T00:00:00"/>
        <d v="2020-05-01T00:00:00"/>
        <d v="2020-06-01T00:00:00"/>
        <d v="2020-07-01T00:00:00"/>
        <d v="2020-08-01T00:00:00"/>
        <d v="2020-11-01T00:00:00"/>
        <d v="2020-12-01T00:00:00"/>
        <d v="2021-01-01T00:00:00"/>
        <d v="2021-02-01T00:00:00"/>
        <d v="2021-03-01T00:00:00"/>
        <d v="2021-04-01T00:00:00"/>
        <d v="2021-05-01T00:00:00"/>
        <d v="2021-06-01T00:00:00"/>
        <d v="2021-07-01T00:00:00"/>
        <d v="2021-08-01T00:00:00"/>
        <d v="2021-09-01T00:00:00"/>
        <d v="2021-10-01T00:00:00"/>
        <d v="2021-11-01T00:00:00"/>
        <d v="2021-12-01T00:00:00"/>
      </sharedItems>
      <fieldGroup par="9" base="0">
        <rangePr groupBy="months" startDate="2019-03-01T00:00:00" endDate="2021-12-02T00:00:00"/>
        <groupItems count="14">
          <s v="&lt;2019/3/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021/12/2"/>
        </groupItems>
      </fieldGroup>
    </cacheField>
    <cacheField name="记录日期" numFmtId="14">
      <sharedItems containsDate="1" containsBlank="1" containsMixedTypes="1" minDate="2021-04-30T00:00:00" maxDate="2022-01-05T00:00:00"/>
    </cacheField>
    <cacheField name="项目" numFmtId="0">
      <sharedItems containsBlank="1"/>
    </cacheField>
    <cacheField name="代码" numFmtId="0">
      <sharedItems containsBlank="1"/>
    </cacheField>
    <cacheField name="分类1" numFmtId="0">
      <sharedItems containsBlank="1"/>
    </cacheField>
    <cacheField name="分类2" numFmtId="0">
      <sharedItems containsBlank="1"/>
    </cacheField>
    <cacheField name="分类3" numFmtId="0">
      <sharedItems containsBlank="1"/>
    </cacheField>
    <cacheField name="现值" numFmtId="4">
      <sharedItems containsSemiMixedTypes="0" containsString="0" containsNumber="1" minValue="0" maxValue="9008171.4100000001" count="424">
        <n v="4520157.8100000005"/>
        <n v="4375849.79"/>
        <n v="4315937.05"/>
        <n v="4480243.3099999996"/>
        <n v="5038832.72"/>
        <n v="5082338.07"/>
        <n v="5137453.5599999996"/>
        <n v="5501908.3899999997"/>
        <n v="5235010.3900000006"/>
        <n v="5537386.25"/>
        <n v="6395014.0300000003"/>
        <n v="7237885.4300000006"/>
        <n v="7764298.0251120012"/>
        <n v="8607592.6799999997"/>
        <n v="8950012.6800000016"/>
        <n v="9008171.4100000001"/>
        <n v="743825.95"/>
        <n v="702621.55"/>
        <n v="646521.43000000005"/>
        <n v="623026.43000000005"/>
        <n v="464895.32"/>
        <n v="347075.22"/>
        <n v="346572.76"/>
        <n v="282231.06"/>
        <n v="272661.15000000002"/>
        <n v="266543.56"/>
        <n v="259049.76"/>
        <n v="244909.91"/>
        <n v="242566.8"/>
        <n v="210758.38"/>
        <n v="208644.8"/>
        <n v="165378.6"/>
        <n v="126161.67"/>
        <n v="95574.2"/>
        <n v="87391.62"/>
        <n v="82935"/>
        <n v="77581.960000000006"/>
        <n v="64072.12"/>
        <n v="29764.799999999999"/>
        <n v="19269.599999999999"/>
        <n v="0"/>
        <n v="266822.62"/>
        <n v="36348.57"/>
        <n v="301621.53000000003"/>
        <n v="80000"/>
        <n v="1000000"/>
        <n v="503080"/>
        <n v="221172.2"/>
        <n v="5000"/>
        <n v="249392.02"/>
        <n v="764948.44"/>
        <n v="690141.59"/>
        <n v="652833.63"/>
        <n v="640514.89"/>
        <n v="458172.68"/>
        <n v="365831.69"/>
        <n v="356863.51"/>
        <n v="344782.2"/>
        <n v="313940.8"/>
        <n v="299961.19"/>
        <n v="287190.40999999997"/>
        <n v="272506.53000000003"/>
        <n v="264884.25"/>
        <n v="215778.93"/>
        <n v="183913.44"/>
        <n v="132031.20000000001"/>
        <n v="122120.67"/>
        <n v="97415.2"/>
        <n v="91485"/>
        <n v="85263.26"/>
        <n v="73818.89"/>
        <n v="65090.53"/>
        <n v="30721.599999999999"/>
        <n v="29427.14"/>
        <n v="18580.8"/>
        <n v="8002.74"/>
        <n v="7975.7"/>
        <n v="7963.01"/>
        <n v="7961.06"/>
        <n v="3990.55"/>
        <n v="3972.38"/>
        <n v="194193.66999999998"/>
        <n v="230.45"/>
        <n v="254225.81999999998"/>
        <n v="507120"/>
        <n v="226867.57"/>
        <n v="4000"/>
        <n v="249924.02"/>
        <n v="19909.64"/>
        <n v="595913.78"/>
        <n v="463154.49"/>
        <n v="374206.71999999997"/>
        <n v="318084"/>
        <n v="306567.36"/>
        <n v="300291.20000000001"/>
        <n v="298443.49"/>
        <n v="276799.64"/>
        <n v="271826.84999999998"/>
        <n v="265924.26"/>
        <n v="144677.34"/>
        <n v="129175.31"/>
        <n v="85479.72"/>
        <n v="70335.199999999997"/>
        <n v="58551.21"/>
        <n v="31512"/>
        <n v="14998.41"/>
        <n v="12104.04"/>
        <n v="12014.6"/>
        <n v="11995.75"/>
        <n v="11989.17"/>
        <n v="7937.94"/>
        <n v="3999.37"/>
        <n v="95710.17"/>
        <n v="191687.61"/>
        <n v="262189.09999999998"/>
        <n v="539000"/>
        <n v="224166.9"/>
        <n v="19951.27"/>
        <n v="608552.76"/>
        <n v="346386.61"/>
        <n v="309207.84000000003"/>
        <n v="300548.59999999998"/>
        <n v="299574.11"/>
        <n v="284127.2"/>
        <n v="261958.25"/>
        <n v="247670.69"/>
        <n v="216265.16"/>
        <n v="193784.29"/>
        <n v="137216.19"/>
        <n v="132462.91"/>
        <n v="93766.399999999994"/>
        <n v="66754.58"/>
        <n v="58536.25"/>
        <n v="57617.01"/>
        <n v="31137.599999999999"/>
        <n v="15907.07"/>
        <n v="12152.44"/>
        <n v="12045.72"/>
        <n v="12015.35"/>
        <n v="11938.12"/>
        <n v="7972.92"/>
        <n v="3989.91"/>
        <n v="190219.91"/>
        <n v="36684.5"/>
        <n v="515252.43000000005"/>
        <n v="234975.58300000001"/>
        <n v="3000"/>
        <n v="19931.63"/>
        <n v="1023856.85"/>
        <n v="1024500"/>
        <n v="911421.15"/>
        <n v="556266.59"/>
        <n v="393181.71"/>
        <n v="343166.9"/>
        <n v="307670.08"/>
        <n v="293096.96999999997"/>
        <n v="289156"/>
        <n v="254958.98"/>
        <n v="209573.95"/>
        <n v="147011.35"/>
        <n v="136024.48000000001"/>
        <n v="98930.59"/>
        <n v="89891.39"/>
        <n v="66686.16"/>
        <n v="60186.720000000001"/>
        <n v="16243.61"/>
        <n v="12111.7"/>
        <n v="12107"/>
        <n v="12059.19"/>
        <n v="12011.04"/>
        <n v="8014.18"/>
        <n v="4000.34"/>
        <n v="37933.74"/>
        <n v="228.8"/>
        <n v="424081.83"/>
        <n v="275944.84000000003"/>
        <n v="20071.12"/>
        <n v="1013916.5"/>
        <n v="1087500"/>
        <n v="951654.76"/>
        <n v="1017770.59"/>
        <n v="999599.92"/>
        <n v="580408.36"/>
        <n v="410151.36"/>
        <n v="365788"/>
        <n v="308580.17"/>
        <n v="306103.02"/>
        <n v="297417.59999999998"/>
        <n v="266580.86"/>
        <n v="228054.94"/>
        <n v="150733.51"/>
        <n v="143490.07"/>
        <n v="102383.09"/>
        <n v="91763.29"/>
        <n v="73716.259999999995"/>
        <n v="63408.480000000003"/>
        <n v="16378.22"/>
        <n v="12212.42"/>
        <n v="12146.6"/>
        <n v="12092.63"/>
        <n v="12083.97"/>
        <n v="8061.75"/>
        <n v="4031.3"/>
        <n v="58585.01"/>
        <n v="228.85"/>
        <n v="426901.7"/>
        <n v="282239"/>
        <n v="20243.09"/>
        <n v="1054340.6200000001"/>
        <n v="1140800"/>
        <n v="952628.15"/>
        <n v="1051696.28"/>
        <n v="971894.12"/>
        <n v="578899.5"/>
        <n v="432469.03"/>
        <n v="390815.6"/>
        <n v="299937.32"/>
        <n v="290774.49"/>
        <n v="288437.59999999998"/>
        <n v="263888.78999999998"/>
        <n v="250471.48"/>
        <n v="143216.1"/>
        <n v="143093.29"/>
        <n v="100064.98"/>
        <n v="88247.61"/>
        <n v="70922.460000000006"/>
        <n v="60832.69"/>
        <n v="16254.82"/>
        <n v="12189.04"/>
        <n v="12153.2"/>
        <n v="12080"/>
        <n v="12062.09"/>
        <n v="8025.58"/>
        <n v="3999.69"/>
        <n v="54132.82"/>
        <n v="2229"/>
        <n v="515950.91000000003"/>
        <n v="100000"/>
        <n v="304494.28000000003"/>
        <n v="22267.200000000001"/>
        <n v="1041749"/>
        <n v="1175000"/>
        <n v="1011356"/>
        <n v="1060581"/>
        <n v="984546"/>
        <n v="563810.9"/>
        <n v="384851.15"/>
        <n v="292512.11"/>
        <n v="264065.96999999997"/>
        <n v="247488.8"/>
        <n v="240973.34"/>
        <n v="138558.67000000001"/>
        <n v="119444.97"/>
        <n v="96826.21"/>
        <n v="77398.649999999994"/>
        <n v="66942.73"/>
        <n v="50557.9"/>
        <n v="16288.48"/>
        <n v="12127.73"/>
        <n v="12113.07"/>
        <n v="12084.37"/>
        <n v="12026.49"/>
        <n v="8024.09"/>
        <n v="3968.57"/>
        <n v="63200.83"/>
        <n v="617573.25"/>
        <n v="513556.54000000004"/>
        <n v="317330"/>
        <n v="22405.84"/>
        <n v="1009316.48"/>
        <n v="1187817.75"/>
        <n v="971771.57"/>
        <n v="1050644.45"/>
        <n v="967842.66"/>
        <n v="625674.18000000005"/>
        <n v="341284.49"/>
        <n v="317599.65000000002"/>
        <n v="275678.37"/>
        <n v="243537.6"/>
        <n v="235917.49"/>
        <n v="152873.43"/>
        <n v="119277.06"/>
        <n v="98807.28"/>
        <n v="73505.3"/>
        <n v="73084.56"/>
        <n v="49381.38"/>
        <n v="16389.439999999999"/>
        <n v="12273.87"/>
        <n v="12193.64"/>
        <n v="12149.6"/>
        <n v="12140.94"/>
        <n v="8147.01"/>
        <n v="4015.42"/>
        <n v="53191.320000000007"/>
        <n v="618672.34"/>
        <n v="566092.26"/>
        <n v="343554.58"/>
        <n v="22542.13"/>
        <n v="988031.57"/>
        <n v="1307256.6399999999"/>
        <n v="975665.14"/>
        <n v="1069534.46"/>
        <n v="948738.84"/>
        <n v="611562.6"/>
        <n v="607567.85"/>
        <n v="390966.49"/>
        <n v="328905.88"/>
        <n v="280555.58"/>
        <n v="250362.4"/>
        <n v="240054.09"/>
        <n v="149380.35"/>
        <n v="127449.02"/>
        <n v="99700.55"/>
        <n v="75307.009999999995"/>
        <n v="74949.75"/>
        <n v="52366.22"/>
        <n v="39939.800000000003"/>
        <n v="15649.05"/>
        <n v="12467.14"/>
        <n v="12213.3"/>
        <n v="12099.32"/>
        <n v="12069.39"/>
        <n v="8124.66"/>
        <n v="4014.45"/>
        <n v="52251.16"/>
        <n v="372"/>
        <n v="539275.43999999994"/>
        <n v="312815.59000000003"/>
        <n v="40597.18"/>
        <n v="1019615.63"/>
        <n v="1299719.26"/>
        <n v="993186.23"/>
        <n v="1079429.23"/>
        <n v="930535.24"/>
        <n v="618637.80000000005"/>
        <n v="573869.97"/>
        <n v="362880.74"/>
        <n v="317130.99"/>
        <n v="278542.76"/>
        <n v="247079.75"/>
        <n v="141914.76"/>
        <n v="128568.46"/>
        <n v="99801.93"/>
        <n v="74822.27"/>
        <n v="72490.41"/>
        <n v="53729.03"/>
        <n v="42858.7"/>
        <n v="15671.49"/>
        <n v="12431.31"/>
        <n v="12292.62"/>
        <n v="12135.02"/>
        <n v="12107.5"/>
        <n v="8190.97"/>
        <n v="4047.18"/>
        <n v="57800.62"/>
        <n v="373.02"/>
        <n v="567775.29"/>
        <n v="349251.68"/>
        <n v="40742.080000000002"/>
        <n v="1047766.63"/>
        <n v="1236327.72"/>
        <n v="1004218.03"/>
        <n v="1083926.8500000001"/>
        <n v="956840.5"/>
        <n v="578396.55000000005"/>
        <n v="353518.82"/>
        <n v="333899.95"/>
        <n v="273252.67"/>
        <n v="266167.2"/>
        <n v="243205.79"/>
        <n v="144038"/>
        <n v="127365.06"/>
        <n v="97979.78"/>
        <n v="76070.2"/>
        <n v="72410.59"/>
        <n v="70598.3"/>
        <n v="51280.82"/>
        <n v="14863.8"/>
        <n v="12412.46"/>
        <n v="12403.42"/>
        <n v="12185.53"/>
        <n v="12091.26"/>
        <n v="8222.26"/>
        <n v="4057.93"/>
        <n v="64720.77"/>
        <n v="566685.69999999995"/>
        <n v="606372.68000000005"/>
        <n v="314662.59000000003"/>
        <n v="41073.360000000001"/>
        <n v="1014122.75"/>
        <n v="1236037"/>
        <n v="1028228.41"/>
        <n v="1101017.82"/>
        <n v="944237.98"/>
        <n v="606058.99"/>
        <n v="361916.56"/>
        <n v="320047.2"/>
        <n v="313198.74"/>
        <n v="283032.89"/>
        <n v="245306.92"/>
        <n v="240972"/>
        <n v="149448.85"/>
        <n v="130919.3"/>
        <n v="99473.12"/>
        <n v="92876"/>
        <n v="78935.08"/>
        <n v="76224.97"/>
        <n v="51983.49"/>
        <n v="15424.7"/>
        <n v="12617.04"/>
        <n v="12472.68"/>
        <n v="12301.46"/>
        <n v="12098.56"/>
        <n v="8260.25"/>
        <n v="4095.8"/>
        <n v="57854.880000000005"/>
        <n v="283536.93"/>
        <n v="679552.38"/>
        <n v="357091.6"/>
        <n v="41285.949999999997"/>
        <n v="1173709.28"/>
        <n v="987994.8"/>
        <n v="1097003.76"/>
        <n v="910882.18"/>
      </sharedItems>
    </cacheField>
    <cacheField name="Quarters" numFmtId="0" databaseField="0">
      <fieldGroup base="0">
        <rangePr groupBy="quarters" startDate="2019-03-01T00:00:00" endDate="2021-12-02T00:00:00"/>
        <groupItems count="6">
          <s v="&lt;2019/3/1"/>
          <s v="Qtr1"/>
          <s v="Qtr2"/>
          <s v="Qtr3"/>
          <s v="Qtr4"/>
          <s v="&gt;2021/12/2"/>
        </groupItems>
      </fieldGroup>
    </cacheField>
    <cacheField name="Years" numFmtId="0" databaseField="0">
      <fieldGroup base="0">
        <rangePr groupBy="years" startDate="2019-03-01T00:00:00" endDate="2021-12-02T00:00:00"/>
        <groupItems count="5">
          <s v="&lt;2019/3/1"/>
          <s v="2019"/>
          <s v="2020"/>
          <s v="2021"/>
          <s v="&gt;2021/12/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579.887879282411" createdVersion="6" refreshedVersion="7" minRefreshableVersion="3" recordCount="466" xr:uid="{83AE538F-4CE2-684A-8523-E2463298BAB7}">
  <cacheSource type="worksheet">
    <worksheetSource ref="A1:H467" sheet="Monthly_Report" r:id="rId2"/>
  </cacheSource>
  <cacheFields count="8">
    <cacheField name="期间" numFmtId="166">
      <sharedItems containsSemiMixedTypes="0" containsNonDate="0" containsDate="1" containsString="0" minDate="2019-03-01T00:00:00" maxDate="2021-12-02T00:00:00" count="29">
        <d v="2019-03-01T00:00:00"/>
        <d v="2019-04-01T00:00:00"/>
        <d v="2019-05-01T00:00:00"/>
        <d v="2019-07-01T00:00:00"/>
        <d v="2019-08-01T00:00:00"/>
        <d v="2019-10-01T00:00:00"/>
        <d v="2019-11-01T00:00:00"/>
        <d v="2019-12-01T00:00:00"/>
        <d v="2020-01-01T00:00:00"/>
        <d v="2020-02-01T00:00:00"/>
        <d v="2020-04-01T00:00:00"/>
        <d v="2020-05-01T00:00:00"/>
        <d v="2020-06-01T00:00:00"/>
        <d v="2020-07-01T00:00:00"/>
        <d v="2020-08-01T00:00:00"/>
        <d v="2020-11-01T00:00:00"/>
        <d v="2020-12-01T00:00:00"/>
        <d v="2021-01-01T00:00:00"/>
        <d v="2021-02-01T00:00:00"/>
        <d v="2021-03-01T00:00:00"/>
        <d v="2021-04-01T00:00:00"/>
        <d v="2021-05-01T00:00:00"/>
        <d v="2021-06-01T00:00:00"/>
        <d v="2021-07-01T00:00:00"/>
        <d v="2021-08-01T00:00:00"/>
        <d v="2021-09-01T00:00:00"/>
        <d v="2021-10-01T00:00:00"/>
        <d v="2021-11-01T00:00:00"/>
        <d v="2021-12-01T00:00:00"/>
      </sharedItems>
    </cacheField>
    <cacheField name="记录日期" numFmtId="14">
      <sharedItems containsDate="1" containsBlank="1" containsMixedTypes="1" minDate="2021-04-30T00:00:00" maxDate="2022-01-05T00:00:00"/>
    </cacheField>
    <cacheField name="项目" numFmtId="0">
      <sharedItems containsBlank="1"/>
    </cacheField>
    <cacheField name="代码" numFmtId="0">
      <sharedItems containsBlank="1"/>
    </cacheField>
    <cacheField name="分类1" numFmtId="0">
      <sharedItems containsBlank="1" count="12">
        <m/>
        <s v="股票"/>
        <s v="量化"/>
        <s v="低风险"/>
        <s v="Tendency_28" u="1"/>
        <s v="fix_return" u="1"/>
        <s v="fund_internal" u="1"/>
        <s v="private" u="1"/>
        <s v="bond" u="1"/>
        <s v="other" u="1"/>
        <s v="fund_external" u="1"/>
        <s v="stock" u="1"/>
      </sharedItems>
    </cacheField>
    <cacheField name="分类2" numFmtId="0">
      <sharedItems containsBlank="1" count="17">
        <m/>
        <s v="行业仓位"/>
        <s v="价值仓位"/>
        <s v="指数增强"/>
        <s v="交易仓位"/>
        <s v="固收"/>
        <s v="保险"/>
        <s v="债券"/>
        <s v="CTA"/>
        <s v="中性"/>
        <s v="fix_return" u="1"/>
        <s v="insurance" u="1"/>
        <s v="A" u="1"/>
        <s v="trust" u="1"/>
        <s v="bond" u="1"/>
        <s v="convertible_bond" u="1"/>
        <s v="oversea" u="1"/>
      </sharedItems>
    </cacheField>
    <cacheField name="分类3" numFmtId="0">
      <sharedItems containsBlank="1" count="17">
        <m/>
        <s v="大消费"/>
        <s v="深度价值"/>
        <s v="大医药"/>
        <s v="指数增强"/>
        <s v="低估值"/>
        <s v="28轮动"/>
        <s v="可转债"/>
        <s v="现金"/>
        <s v="保险"/>
        <s v="信托"/>
        <s v="OwnSAP"/>
        <s v="债券"/>
        <s v="CTA"/>
        <s v="交易型基金"/>
        <s v="中性"/>
        <s v="大科技"/>
      </sharedItems>
    </cacheField>
    <cacheField name="现值" numFmtId="4">
      <sharedItems containsSemiMixedTypes="0" containsString="0" containsNumber="1" minValue="0" maxValue="9008171.4100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6">
  <r>
    <x v="0"/>
    <m/>
    <m/>
    <m/>
    <m/>
    <m/>
    <m/>
    <x v="0"/>
  </r>
  <r>
    <x v="1"/>
    <m/>
    <m/>
    <m/>
    <m/>
    <m/>
    <m/>
    <x v="1"/>
  </r>
  <r>
    <x v="2"/>
    <m/>
    <m/>
    <m/>
    <m/>
    <m/>
    <m/>
    <x v="2"/>
  </r>
  <r>
    <x v="3"/>
    <m/>
    <m/>
    <m/>
    <m/>
    <m/>
    <m/>
    <x v="3"/>
  </r>
  <r>
    <x v="4"/>
    <m/>
    <m/>
    <m/>
    <m/>
    <m/>
    <m/>
    <x v="4"/>
  </r>
  <r>
    <x v="5"/>
    <m/>
    <m/>
    <m/>
    <m/>
    <m/>
    <m/>
    <x v="5"/>
  </r>
  <r>
    <x v="6"/>
    <m/>
    <m/>
    <m/>
    <m/>
    <m/>
    <m/>
    <x v="6"/>
  </r>
  <r>
    <x v="7"/>
    <m/>
    <m/>
    <m/>
    <m/>
    <m/>
    <m/>
    <x v="7"/>
  </r>
  <r>
    <x v="8"/>
    <m/>
    <m/>
    <m/>
    <m/>
    <m/>
    <m/>
    <x v="8"/>
  </r>
  <r>
    <x v="9"/>
    <m/>
    <m/>
    <m/>
    <m/>
    <m/>
    <m/>
    <x v="9"/>
  </r>
  <r>
    <x v="10"/>
    <m/>
    <m/>
    <m/>
    <m/>
    <m/>
    <m/>
    <x v="10"/>
  </r>
  <r>
    <x v="11"/>
    <m/>
    <m/>
    <m/>
    <m/>
    <m/>
    <m/>
    <x v="11"/>
  </r>
  <r>
    <x v="12"/>
    <m/>
    <m/>
    <m/>
    <m/>
    <m/>
    <m/>
    <x v="12"/>
  </r>
  <r>
    <x v="13"/>
    <m/>
    <m/>
    <m/>
    <m/>
    <m/>
    <m/>
    <x v="13"/>
  </r>
  <r>
    <x v="14"/>
    <m/>
    <m/>
    <m/>
    <m/>
    <m/>
    <m/>
    <x v="14"/>
  </r>
  <r>
    <x v="15"/>
    <m/>
    <m/>
    <m/>
    <m/>
    <m/>
    <m/>
    <x v="15"/>
  </r>
  <r>
    <x v="16"/>
    <s v="2020/12/31"/>
    <s v="广发养老指数A"/>
    <s v="000968"/>
    <s v="股票"/>
    <s v="行业仓位"/>
    <s v="大消费"/>
    <x v="16"/>
  </r>
  <r>
    <x v="16"/>
    <s v="2020/12/31"/>
    <s v="富国中证红利指数增强A"/>
    <s v="100032"/>
    <s v="股票"/>
    <s v="价值仓位"/>
    <s v="深度价值"/>
    <x v="17"/>
  </r>
  <r>
    <x v="16"/>
    <s v="2020/12/31"/>
    <s v="广发医药卫生联接A"/>
    <s v="001180"/>
    <s v="股票"/>
    <s v="行业仓位"/>
    <s v="大医药"/>
    <x v="18"/>
  </r>
  <r>
    <x v="16"/>
    <s v="2020/12/31"/>
    <s v="建信中证500指数增强A"/>
    <s v="000478"/>
    <s v="量化"/>
    <s v="指数增强"/>
    <s v="指数增强"/>
    <x v="19"/>
  </r>
  <r>
    <x v="16"/>
    <s v="2020/12/31"/>
    <s v="广发中证环保ETF联接A"/>
    <s v="001064"/>
    <s v="股票"/>
    <s v="价值仓位"/>
    <s v="低估值"/>
    <x v="20"/>
  </r>
  <r>
    <x v="16"/>
    <s v="2020/12/31"/>
    <s v="申万菱信沪深300指数增强A"/>
    <s v="310318"/>
    <s v="股票"/>
    <s v="价值仓位"/>
    <s v="低估值"/>
    <x v="21"/>
  </r>
  <r>
    <x v="16"/>
    <s v="2020/12/31"/>
    <s v="汇添富价值精选混合A"/>
    <s v="519069"/>
    <s v="股票"/>
    <s v="行业仓位"/>
    <s v="大消费"/>
    <x v="22"/>
  </r>
  <r>
    <x v="16"/>
    <s v="2020/12/31"/>
    <s v="中欧价值发现混合A"/>
    <s v="166005"/>
    <s v="股票"/>
    <s v="价值仓位"/>
    <s v="深度价值"/>
    <x v="23"/>
  </r>
  <r>
    <x v="16"/>
    <s v="2020/12/31"/>
    <s v="天弘创业板ETF联接基金C"/>
    <s v="001593"/>
    <s v="股票"/>
    <s v="交易仓位"/>
    <s v="28轮动"/>
    <x v="24"/>
  </r>
  <r>
    <x v="16"/>
    <s v="2020/12/31"/>
    <s v="兴全可转债混合"/>
    <s v="340001"/>
    <s v="股票"/>
    <s v="价值仓位"/>
    <s v="可转债"/>
    <x v="25"/>
  </r>
  <r>
    <x v="16"/>
    <s v="2020/12/31"/>
    <s v="易方达消费行业股票"/>
    <s v="110022"/>
    <s v="股票"/>
    <s v="行业仓位"/>
    <s v="大消费"/>
    <x v="26"/>
  </r>
  <r>
    <x v="16"/>
    <s v="2020/12/31"/>
    <s v="广发中证全指金融地产联接A"/>
    <s v="001469"/>
    <s v="股票"/>
    <s v="价值仓位"/>
    <s v="低估值"/>
    <x v="27"/>
  </r>
  <r>
    <x v="16"/>
    <s v="2020/12/31"/>
    <s v="传媒ETF"/>
    <s v="SH512980"/>
    <s v="股票"/>
    <s v="价值仓位"/>
    <s v="低估值"/>
    <x v="28"/>
  </r>
  <r>
    <x v="16"/>
    <s v="2020/12/31"/>
    <s v="易方达安心回报债券A"/>
    <s v="110027"/>
    <s v="股票"/>
    <s v="价值仓位"/>
    <s v="可转债"/>
    <x v="29"/>
  </r>
  <r>
    <x v="16"/>
    <s v="2020/12/31"/>
    <s v="创业板ETF易方达"/>
    <s v="SZ159915"/>
    <s v="股票"/>
    <s v="交易仓位"/>
    <s v="28轮动"/>
    <x v="30"/>
  </r>
  <r>
    <x v="16"/>
    <s v="2020/12/31"/>
    <s v="H股ETF"/>
    <s v="SH510900"/>
    <s v="股票"/>
    <s v="价值仓位"/>
    <s v="低估值"/>
    <x v="31"/>
  </r>
  <r>
    <x v="16"/>
    <s v="2020/12/31"/>
    <s v="大成中证红利指数A"/>
    <s v="090010"/>
    <s v="股票"/>
    <s v="价值仓位"/>
    <s v="深度价值"/>
    <x v="32"/>
  </r>
  <r>
    <x v="16"/>
    <s v="2020/12/31"/>
    <s v="上证50ETF"/>
    <s v="SH510050"/>
    <s v="股票"/>
    <s v="价值仓位"/>
    <s v="低估值"/>
    <x v="33"/>
  </r>
  <r>
    <x v="16"/>
    <s v="2020/12/31"/>
    <s v="华安德国(DAX)联接(QDII)"/>
    <s v="000614"/>
    <s v="股票"/>
    <s v="价值仓位"/>
    <s v="低估值"/>
    <x v="34"/>
  </r>
  <r>
    <x v="16"/>
    <s v="2020/12/31"/>
    <s v="华宝油气"/>
    <s v="SZ162411"/>
    <s v="股票"/>
    <s v="价值仓位"/>
    <s v="低估值"/>
    <x v="35"/>
  </r>
  <r>
    <x v="16"/>
    <s v="2020/12/31"/>
    <s v="易方达中证全指证券公司指数(LOF)A"/>
    <s v="502010"/>
    <s v="股票"/>
    <s v="价值仓位"/>
    <s v="低估值"/>
    <x v="36"/>
  </r>
  <r>
    <x v="16"/>
    <s v="2020/12/31"/>
    <s v="富国中证500指数(LOF)"/>
    <s v="161017"/>
    <s v="量化"/>
    <s v="指数增强"/>
    <s v="指数增强"/>
    <x v="37"/>
  </r>
  <r>
    <x v="16"/>
    <s v="2020/12/31"/>
    <s v="恒生ETF"/>
    <s v="SZ159920"/>
    <s v="股票"/>
    <s v="价值仓位"/>
    <s v="低估值"/>
    <x v="38"/>
  </r>
  <r>
    <x v="16"/>
    <s v="2020/12/31"/>
    <s v="德国30ETF"/>
    <s v="SH513030"/>
    <s v="股票"/>
    <s v="价值仓位"/>
    <s v="低估值"/>
    <x v="39"/>
  </r>
  <r>
    <x v="16"/>
    <s v="2020/12/31"/>
    <s v="广发中证100ETF联接C"/>
    <s v="007136"/>
    <s v="股票"/>
    <s v="交易仓位"/>
    <s v="28轮动"/>
    <x v="40"/>
  </r>
  <r>
    <x v="16"/>
    <s v="2020/12/31"/>
    <s v="余额宝/微信"/>
    <m/>
    <s v="低风险"/>
    <s v="固收"/>
    <s v="现金"/>
    <x v="41"/>
  </r>
  <r>
    <x v="16"/>
    <s v="2020/12/31"/>
    <s v="华泰证券-现金余额"/>
    <m/>
    <s v="低风险"/>
    <s v="固收"/>
    <s v="现金"/>
    <x v="42"/>
  </r>
  <r>
    <x v="16"/>
    <s v="2020/12/31"/>
    <s v="招行-货币基金/招行余额"/>
    <m/>
    <s v="低风险"/>
    <s v="固收"/>
    <s v="现金"/>
    <x v="43"/>
  </r>
  <r>
    <x v="16"/>
    <s v="2020/12/31"/>
    <s v="香港AIA保险"/>
    <m/>
    <s v="低风险"/>
    <s v="保险"/>
    <s v="保险"/>
    <x v="44"/>
  </r>
  <r>
    <x v="16"/>
    <s v="2020/12/31"/>
    <s v="中信信托100万"/>
    <m/>
    <s v="低风险"/>
    <s v="固收"/>
    <s v="信托"/>
    <x v="45"/>
  </r>
  <r>
    <x v="16"/>
    <s v="2020/12/31"/>
    <s v="天弘500增强私募"/>
    <m/>
    <s v="量化"/>
    <s v="指数增强"/>
    <s v="指数增强"/>
    <x v="46"/>
  </r>
  <r>
    <x v="16"/>
    <s v="2020/12/31"/>
    <s v="SAP德国股票-OwnSAP"/>
    <m/>
    <s v="低风险"/>
    <s v="固收"/>
    <s v="OwnSAP"/>
    <x v="47"/>
  </r>
  <r>
    <x v="16"/>
    <s v="2020/12/31"/>
    <s v="招商股票+现金"/>
    <m/>
    <s v="低风险"/>
    <s v="固收"/>
    <s v="现金"/>
    <x v="48"/>
  </r>
  <r>
    <x v="16"/>
    <s v="2020/12/31"/>
    <s v="建信理财佳"/>
    <m/>
    <s v="低风险"/>
    <s v="债券"/>
    <s v="债券"/>
    <x v="49"/>
  </r>
  <r>
    <x v="17"/>
    <s v="2021/01/31"/>
    <s v="广发养老指数A"/>
    <s v="000968"/>
    <s v="股票"/>
    <s v="行业仓位"/>
    <s v="大消费"/>
    <x v="50"/>
  </r>
  <r>
    <x v="17"/>
    <s v="2021/01/31"/>
    <s v="富国中证红利指数增强A"/>
    <s v="100032"/>
    <s v="股票"/>
    <s v="价值仓位"/>
    <s v="深度价值"/>
    <x v="51"/>
  </r>
  <r>
    <x v="17"/>
    <s v="2021/01/31"/>
    <s v="广发医药卫生联接A"/>
    <s v="001180"/>
    <s v="股票"/>
    <s v="行业仓位"/>
    <s v="大医药"/>
    <x v="52"/>
  </r>
  <r>
    <x v="17"/>
    <s v="2021/01/31"/>
    <s v="建信中证500指数增强A"/>
    <s v="000478"/>
    <s v="量化"/>
    <s v="指数增强"/>
    <s v="指数增强"/>
    <x v="53"/>
  </r>
  <r>
    <x v="17"/>
    <s v="2021/01/31"/>
    <s v="广发中证环保ETF联接A"/>
    <s v="001064"/>
    <s v="股票"/>
    <s v="价值仓位"/>
    <s v="低估值"/>
    <x v="54"/>
  </r>
  <r>
    <x v="17"/>
    <s v="2021/01/31"/>
    <s v="汇添富价值精选混合A"/>
    <s v="519069"/>
    <s v="股票"/>
    <s v="行业仓位"/>
    <s v="大消费"/>
    <x v="55"/>
  </r>
  <r>
    <x v="17"/>
    <s v="2021/01/31"/>
    <s v="申万菱信沪深300指数增强A"/>
    <s v="310318"/>
    <s v="股票"/>
    <s v="价值仓位"/>
    <s v="低估值"/>
    <x v="56"/>
  </r>
  <r>
    <x v="17"/>
    <s v="2021/01/31"/>
    <s v="创业板ETF易方达"/>
    <s v="SZ159967"/>
    <s v="股票"/>
    <s v="交易仓位"/>
    <s v="28轮动"/>
    <x v="57"/>
  </r>
  <r>
    <x v="17"/>
    <s v="2021/01/31"/>
    <s v="传媒ETF"/>
    <s v="SH512980"/>
    <s v="股票"/>
    <s v="价值仓位"/>
    <s v="低估值"/>
    <x v="58"/>
  </r>
  <r>
    <x v="17"/>
    <s v="2021/01/31"/>
    <s v="广发中证全指金融地产联接A"/>
    <s v="001469"/>
    <s v="股票"/>
    <s v="价值仓位"/>
    <s v="低估值"/>
    <x v="59"/>
  </r>
  <r>
    <x v="17"/>
    <s v="2021/01/31"/>
    <s v="天弘创业板ETF联接基金C"/>
    <s v="001593"/>
    <s v="股票"/>
    <s v="交易仓位"/>
    <s v="28轮动"/>
    <x v="60"/>
  </r>
  <r>
    <x v="17"/>
    <s v="2021/01/31"/>
    <s v="中欧价值发现混合A"/>
    <s v="166005"/>
    <s v="股票"/>
    <s v="价值仓位"/>
    <s v="深度价值"/>
    <x v="61"/>
  </r>
  <r>
    <x v="17"/>
    <s v="2021/01/31"/>
    <s v="兴全可转债混合"/>
    <s v="340001"/>
    <s v="股票"/>
    <s v="价值仓位"/>
    <s v="可转债"/>
    <x v="62"/>
  </r>
  <r>
    <x v="17"/>
    <s v="2021/01/31"/>
    <s v="易方达安心回报债券A"/>
    <s v="110027"/>
    <s v="股票"/>
    <s v="价值仓位"/>
    <s v="可转债"/>
    <x v="63"/>
  </r>
  <r>
    <x v="17"/>
    <s v="2021/01/31"/>
    <s v="易方达消费行业股票"/>
    <s v="110022"/>
    <s v="股票"/>
    <s v="行业仓位"/>
    <s v="大消费"/>
    <x v="64"/>
  </r>
  <r>
    <x v="17"/>
    <s v="2021/01/31"/>
    <s v="H股ETF"/>
    <s v="SH510900"/>
    <s v="股票"/>
    <s v="价值仓位"/>
    <s v="低估值"/>
    <x v="65"/>
  </r>
  <r>
    <x v="17"/>
    <s v="2021/01/31"/>
    <s v="大成中证红利指数A"/>
    <s v="090010"/>
    <s v="股票"/>
    <s v="价值仓位"/>
    <s v="深度价值"/>
    <x v="66"/>
  </r>
  <r>
    <x v="17"/>
    <s v="2021/01/31"/>
    <s v="上证50ETF"/>
    <s v="SH510050"/>
    <s v="股票"/>
    <s v="价值仓位"/>
    <s v="低估值"/>
    <x v="67"/>
  </r>
  <r>
    <x v="17"/>
    <s v="2021/01/31"/>
    <s v="华宝油气"/>
    <s v="SZ162411"/>
    <s v="股票"/>
    <s v="价值仓位"/>
    <s v="低估值"/>
    <x v="68"/>
  </r>
  <r>
    <x v="17"/>
    <s v="2021/01/31"/>
    <s v="华安德国(DAX)联接(QDII)"/>
    <s v="000614"/>
    <s v="股票"/>
    <s v="价值仓位"/>
    <s v="低估值"/>
    <x v="69"/>
  </r>
  <r>
    <x v="17"/>
    <s v="2021/01/31"/>
    <s v="易方达中证全指证券公司指数(LOF)A"/>
    <s v="502010"/>
    <s v="股票"/>
    <s v="价值仓位"/>
    <s v="低估值"/>
    <x v="70"/>
  </r>
  <r>
    <x v="17"/>
    <s v="2021/01/31"/>
    <s v="富国中证500指数(LOF)"/>
    <s v="161017"/>
    <s v="量化"/>
    <s v="指数增强"/>
    <s v="指数增强"/>
    <x v="71"/>
  </r>
  <r>
    <x v="17"/>
    <s v="2021/01/31"/>
    <s v="恒生ETF"/>
    <s v="SZ159920"/>
    <s v="股票"/>
    <s v="价值仓位"/>
    <s v="低估值"/>
    <x v="72"/>
  </r>
  <r>
    <x v="17"/>
    <s v="2021/01/31"/>
    <s v="易方达蓝筹精选混合"/>
    <s v="005827"/>
    <s v="股票"/>
    <s v="行业仓位"/>
    <s v="大消费"/>
    <x v="73"/>
  </r>
  <r>
    <x v="17"/>
    <s v="2021/01/31"/>
    <s v="德国30ETF"/>
    <s v="SH513030"/>
    <s v="股票"/>
    <s v="价值仓位"/>
    <s v="低估值"/>
    <x v="74"/>
  </r>
  <r>
    <x v="17"/>
    <s v="2021/01/31"/>
    <s v="鹏扬泓利债券C"/>
    <s v="006060"/>
    <s v="低风险"/>
    <s v="债券"/>
    <s v="债券"/>
    <x v="75"/>
  </r>
  <r>
    <x v="17"/>
    <s v="2021/01/31"/>
    <s v="工银瑞信双利债券B"/>
    <s v="485011"/>
    <s v="低风险"/>
    <s v="债券"/>
    <s v="债券"/>
    <x v="76"/>
  </r>
  <r>
    <x v="17"/>
    <s v="2021/01/31"/>
    <s v="东方红策略精选混合C"/>
    <s v="001406"/>
    <s v="低风险"/>
    <s v="债券"/>
    <s v="债券"/>
    <x v="77"/>
  </r>
  <r>
    <x v="17"/>
    <s v="2021/01/31"/>
    <s v="广发趋势优选灵活配置混合C"/>
    <s v="008127"/>
    <s v="低风险"/>
    <s v="债券"/>
    <s v="债券"/>
    <x v="78"/>
  </r>
  <r>
    <x v="17"/>
    <s v="2021/01/31"/>
    <s v="南方宝元债券C"/>
    <s v="006585"/>
    <s v="低风险"/>
    <s v="债券"/>
    <s v="债券"/>
    <x v="79"/>
  </r>
  <r>
    <x v="17"/>
    <s v="2021/01/31"/>
    <s v="南方安裕混合C"/>
    <s v="006586"/>
    <s v="低风险"/>
    <s v="债券"/>
    <s v="债券"/>
    <x v="80"/>
  </r>
  <r>
    <x v="17"/>
    <s v="2021/01/31"/>
    <s v="创业板ETF易方达"/>
    <s v="SZ159915"/>
    <s v="股票"/>
    <s v="交易仓位"/>
    <s v="28轮动"/>
    <x v="40"/>
  </r>
  <r>
    <x v="17"/>
    <s v="2021/01/31"/>
    <s v="广发中证100ETF联接C"/>
    <s v="007136"/>
    <s v="股票"/>
    <s v="交易仓位"/>
    <s v="28轮动"/>
    <x v="40"/>
  </r>
  <r>
    <x v="17"/>
    <s v="2021/01/31"/>
    <s v="余额宝/微信"/>
    <m/>
    <s v="低风险"/>
    <s v="固收"/>
    <s v="现金"/>
    <x v="81"/>
  </r>
  <r>
    <x v="17"/>
    <s v="2021/01/31"/>
    <s v="华泰证券-现金余额"/>
    <m/>
    <s v="低风险"/>
    <s v="固收"/>
    <s v="现金"/>
    <x v="82"/>
  </r>
  <r>
    <x v="17"/>
    <s v="2021/01/31"/>
    <s v="招行-货币基金/招行余额"/>
    <m/>
    <s v="低风险"/>
    <s v="固收"/>
    <s v="现金"/>
    <x v="83"/>
  </r>
  <r>
    <x v="17"/>
    <s v="2021/01/31"/>
    <s v="香港AIA保险"/>
    <m/>
    <s v="低风险"/>
    <s v="保险"/>
    <s v="保险"/>
    <x v="44"/>
  </r>
  <r>
    <x v="17"/>
    <s v="2021/01/31"/>
    <s v="中信信托100万"/>
    <m/>
    <s v="低风险"/>
    <s v="固收"/>
    <s v="信托"/>
    <x v="45"/>
  </r>
  <r>
    <x v="17"/>
    <s v="2021/01/31"/>
    <s v="天弘500增强私募"/>
    <m/>
    <s v="量化"/>
    <s v="指数增强"/>
    <s v="指数增强"/>
    <x v="84"/>
  </r>
  <r>
    <x v="17"/>
    <s v="2021/01/31"/>
    <s v="SAP德国股票-OwnSAP"/>
    <m/>
    <s v="低风险"/>
    <s v="固收"/>
    <s v="OwnSAP"/>
    <x v="85"/>
  </r>
  <r>
    <x v="17"/>
    <s v="2021/01/31"/>
    <s v="招商股票+现金"/>
    <m/>
    <s v="低风险"/>
    <s v="固收"/>
    <s v="现金"/>
    <x v="86"/>
  </r>
  <r>
    <x v="17"/>
    <s v="2021/01/31"/>
    <s v="建信理财佳"/>
    <m/>
    <s v="低风险"/>
    <s v="债券"/>
    <s v="债券"/>
    <x v="87"/>
  </r>
  <r>
    <x v="17"/>
    <s v="2021/01/31"/>
    <s v="稳稳的幸福"/>
    <m/>
    <s v="低风险"/>
    <s v="债券"/>
    <s v="债券"/>
    <x v="88"/>
  </r>
  <r>
    <x v="18"/>
    <s v="2021/02/27"/>
    <s v="富国中证红利指数增强A"/>
    <s v="100032"/>
    <s v="股票"/>
    <s v="价值仓位"/>
    <s v="深度价值"/>
    <x v="89"/>
  </r>
  <r>
    <x v="18"/>
    <s v="2021/02/27"/>
    <s v="广发养老指数A"/>
    <s v="000968"/>
    <s v="股票"/>
    <s v="行业仓位"/>
    <s v="大消费"/>
    <x v="90"/>
  </r>
  <r>
    <x v="18"/>
    <s v="2021/02/27"/>
    <s v="广发医药卫生联接A"/>
    <s v="001180"/>
    <s v="股票"/>
    <s v="行业仓位"/>
    <s v="大医药"/>
    <x v="91"/>
  </r>
  <r>
    <x v="18"/>
    <s v="2021/02/27"/>
    <s v="中证100ETF"/>
    <s v="SH512910"/>
    <s v="股票"/>
    <s v="交易仓位"/>
    <s v="28轮动"/>
    <x v="92"/>
  </r>
  <r>
    <x v="18"/>
    <s v="2021/02/27"/>
    <s v="广发中证全指金融地产联接A"/>
    <s v="001469"/>
    <s v="股票"/>
    <s v="价值仓位"/>
    <s v="低估值"/>
    <x v="93"/>
  </r>
  <r>
    <x v="18"/>
    <s v="2021/02/27"/>
    <s v="传媒ETF"/>
    <s v="SH512980"/>
    <s v="股票"/>
    <s v="价值仓位"/>
    <s v="低估值"/>
    <x v="94"/>
  </r>
  <r>
    <x v="18"/>
    <s v="2021/02/27"/>
    <s v="中欧价值发现混合A"/>
    <s v="166005"/>
    <s v="股票"/>
    <s v="价值仓位"/>
    <s v="深度价值"/>
    <x v="95"/>
  </r>
  <r>
    <x v="18"/>
    <s v="2021/02/27"/>
    <s v="申万菱信沪深300指数增强A"/>
    <s v="310318"/>
    <s v="股票"/>
    <s v="价值仓位"/>
    <s v="低估值"/>
    <x v="96"/>
  </r>
  <r>
    <x v="18"/>
    <s v="2021/02/27"/>
    <s v="广发中证环保ETF联接A"/>
    <s v="001064"/>
    <s v="股票"/>
    <s v="价值仓位"/>
    <s v="低估值"/>
    <x v="97"/>
  </r>
  <r>
    <x v="18"/>
    <s v="2021/02/27"/>
    <s v="汇添富价值精选混合A"/>
    <s v="519069"/>
    <s v="股票"/>
    <s v="行业仓位"/>
    <s v="大消费"/>
    <x v="98"/>
  </r>
  <r>
    <x v="18"/>
    <s v="2021/02/27"/>
    <s v="易方达消费行业股票"/>
    <s v="110022"/>
    <s v="股票"/>
    <s v="行业仓位"/>
    <s v="大消费"/>
    <x v="99"/>
  </r>
  <r>
    <x v="18"/>
    <s v="2021/02/27"/>
    <s v="H股ETF"/>
    <s v="SH510900"/>
    <s v="股票"/>
    <s v="价值仓位"/>
    <s v="低估值"/>
    <x v="65"/>
  </r>
  <r>
    <x v="18"/>
    <s v="2021/02/27"/>
    <s v="大成中证红利指数A"/>
    <s v="090010"/>
    <s v="股票"/>
    <s v="价值仓位"/>
    <s v="深度价值"/>
    <x v="100"/>
  </r>
  <r>
    <x v="18"/>
    <s v="2021/02/27"/>
    <s v="中欧医疗健康混合A"/>
    <s v="003095"/>
    <s v="股票"/>
    <s v="行业仓位"/>
    <s v="大医药"/>
    <x v="101"/>
  </r>
  <r>
    <x v="18"/>
    <s v="2021/02/27"/>
    <s v="易方达中证全指证券公司指数(LOF)A"/>
    <s v="502010"/>
    <s v="股票"/>
    <s v="价值仓位"/>
    <s v="低估值"/>
    <x v="102"/>
  </r>
  <r>
    <x v="18"/>
    <s v="2021/02/27"/>
    <s v="易方达蓝筹精选混合"/>
    <s v="005827"/>
    <s v="股票"/>
    <s v="行业仓位"/>
    <s v="大消费"/>
    <x v="103"/>
  </r>
  <r>
    <x v="18"/>
    <s v="2021/02/27"/>
    <s v="恒生ETF"/>
    <s v="SZ159920"/>
    <s v="股票"/>
    <s v="价值仓位"/>
    <s v="低估值"/>
    <x v="104"/>
  </r>
  <r>
    <x v="18"/>
    <s v="2021/02/27"/>
    <s v="华安德国(DAX)联接(QDII)"/>
    <s v="000614"/>
    <s v="股票"/>
    <s v="价值仓位"/>
    <s v="低估值"/>
    <x v="105"/>
  </r>
  <r>
    <x v="18"/>
    <s v="2021/02/27"/>
    <s v="鹏扬泓利债券C"/>
    <s v="006060"/>
    <s v="低风险"/>
    <s v="债券"/>
    <s v="债券"/>
    <x v="106"/>
  </r>
  <r>
    <x v="18"/>
    <s v="2021/02/27"/>
    <s v="广发趋势优选灵活配置混合C"/>
    <s v="008127"/>
    <s v="低风险"/>
    <s v="债券"/>
    <s v="债券"/>
    <x v="107"/>
  </r>
  <r>
    <x v="18"/>
    <s v="2021/02/27"/>
    <s v="东方红策略精选混合C"/>
    <s v="001406"/>
    <s v="低风险"/>
    <s v="债券"/>
    <s v="债券"/>
    <x v="108"/>
  </r>
  <r>
    <x v="18"/>
    <s v="2021/02/27"/>
    <s v="工银瑞信双利债券B"/>
    <s v="485011"/>
    <s v="低风险"/>
    <s v="债券"/>
    <s v="债券"/>
    <x v="109"/>
  </r>
  <r>
    <x v="18"/>
    <s v="2021/02/27"/>
    <s v="南方安裕混合C"/>
    <s v="006586"/>
    <s v="低风险"/>
    <s v="债券"/>
    <s v="债券"/>
    <x v="110"/>
  </r>
  <r>
    <x v="18"/>
    <s v="2021/02/27"/>
    <s v="南方宝元债券C"/>
    <s v="006585"/>
    <s v="低风险"/>
    <s v="债券"/>
    <s v="债券"/>
    <x v="111"/>
  </r>
  <r>
    <x v="18"/>
    <s v="2021/02/27"/>
    <s v="余额宝/微信"/>
    <m/>
    <s v="低风险"/>
    <s v="固收"/>
    <s v="现金"/>
    <x v="112"/>
  </r>
  <r>
    <x v="18"/>
    <s v="2021/02/27"/>
    <s v="华泰证券-现金余额"/>
    <m/>
    <s v="低风险"/>
    <s v="固收"/>
    <s v="现金"/>
    <x v="113"/>
  </r>
  <r>
    <x v="18"/>
    <s v="2021/02/27"/>
    <s v="招行-货币基金/招行余额"/>
    <m/>
    <s v="低风险"/>
    <s v="固收"/>
    <s v="现金"/>
    <x v="114"/>
  </r>
  <r>
    <x v="18"/>
    <s v="2021/02/27"/>
    <s v="香港AIA保险"/>
    <m/>
    <s v="低风险"/>
    <s v="保险"/>
    <s v="保险"/>
    <x v="44"/>
  </r>
  <r>
    <x v="18"/>
    <s v="2021/02/27"/>
    <s v="中信信托100万"/>
    <m/>
    <s v="低风险"/>
    <s v="固收"/>
    <s v="信托"/>
    <x v="45"/>
  </r>
  <r>
    <x v="18"/>
    <s v="2021/02/27"/>
    <s v="天弘500增强私募"/>
    <m/>
    <s v="量化"/>
    <s v="指数增强"/>
    <s v="指数增强"/>
    <x v="115"/>
  </r>
  <r>
    <x v="18"/>
    <s v="2021/02/27"/>
    <s v="SAP德国股票-OwnSAP"/>
    <m/>
    <s v="低风险"/>
    <s v="固收"/>
    <s v="OwnSAP"/>
    <x v="116"/>
  </r>
  <r>
    <x v="18"/>
    <s v="2021/02/27"/>
    <s v="招商股票+现金"/>
    <m/>
    <s v="低风险"/>
    <s v="固收"/>
    <s v="现金"/>
    <x v="48"/>
  </r>
  <r>
    <x v="18"/>
    <s v="2021/02/27"/>
    <s v="稳稳的幸福"/>
    <m/>
    <s v="低风险"/>
    <s v="债券"/>
    <s v="债券"/>
    <x v="117"/>
  </r>
  <r>
    <x v="18"/>
    <s v="2021/02/27"/>
    <s v="白鹭量化CTA一号"/>
    <m/>
    <s v="量化"/>
    <s v="CTA"/>
    <s v="CTA"/>
    <x v="45"/>
  </r>
  <r>
    <x v="18"/>
    <s v="2021/02/27"/>
    <s v="幻方量化专享71号1期"/>
    <m/>
    <s v="量化"/>
    <s v="指数增强"/>
    <s v="指数增强"/>
    <x v="45"/>
  </r>
  <r>
    <x v="18"/>
    <s v="2021/02/27"/>
    <s v="进化论复合策略一号"/>
    <m/>
    <s v="股票"/>
    <s v="行业仓位"/>
    <s v="大科技"/>
    <x v="45"/>
  </r>
  <r>
    <x v="19"/>
    <s v="2021/03/31"/>
    <s v="富国中证红利指数增强A"/>
    <s v="100032"/>
    <s v="股票"/>
    <s v="价值仓位"/>
    <s v="深度价值"/>
    <x v="118"/>
  </r>
  <r>
    <x v="19"/>
    <s v="2021/03/31"/>
    <s v="中欧医疗健康混合A"/>
    <s v="003095"/>
    <s v="股票"/>
    <s v="行业仓位"/>
    <s v="大医药"/>
    <x v="119"/>
  </r>
  <r>
    <x v="19"/>
    <s v="2021/03/31"/>
    <s v="中欧价值发现混合A"/>
    <s v="166005"/>
    <s v="股票"/>
    <s v="价值仓位"/>
    <s v="深度价值"/>
    <x v="120"/>
  </r>
  <r>
    <x v="19"/>
    <s v="2021/03/31"/>
    <s v="中证100ETF"/>
    <s v="SH512910"/>
    <s v="股票"/>
    <s v="交易仓位"/>
    <s v="28轮动"/>
    <x v="121"/>
  </r>
  <r>
    <x v="19"/>
    <s v="2021/03/31"/>
    <s v="广发中证全指金融地产联接A"/>
    <s v="001469"/>
    <s v="股票"/>
    <s v="价值仓位"/>
    <s v="低估值"/>
    <x v="122"/>
  </r>
  <r>
    <x v="19"/>
    <s v="2021/03/31"/>
    <s v="传媒ETF"/>
    <s v="SH512980"/>
    <s v="股票"/>
    <s v="价值仓位"/>
    <s v="低估值"/>
    <x v="123"/>
  </r>
  <r>
    <x v="19"/>
    <s v="2021/03/31"/>
    <s v="广发中证环保ETF联接A"/>
    <s v="001064"/>
    <s v="股票"/>
    <s v="价值仓位"/>
    <s v="低估值"/>
    <x v="124"/>
  </r>
  <r>
    <x v="19"/>
    <s v="2021/03/31"/>
    <s v="汇添富价值精选混合A"/>
    <s v="519069"/>
    <s v="股票"/>
    <s v="行业仓位"/>
    <s v="大消费"/>
    <x v="125"/>
  </r>
  <r>
    <x v="19"/>
    <s v="2021/03/31"/>
    <s v="广发养老指数A"/>
    <s v="000968"/>
    <s v="股票"/>
    <s v="行业仓位"/>
    <s v="大消费"/>
    <x v="126"/>
  </r>
  <r>
    <x v="19"/>
    <s v="2021/03/31"/>
    <s v="申万菱信沪深300指数增强A"/>
    <s v="310318"/>
    <s v="股票"/>
    <s v="价值仓位"/>
    <s v="低估值"/>
    <x v="127"/>
  </r>
  <r>
    <x v="19"/>
    <s v="2021/03/31"/>
    <s v="易方达消费行业股票"/>
    <s v="110022"/>
    <s v="股票"/>
    <s v="行业仓位"/>
    <s v="大消费"/>
    <x v="128"/>
  </r>
  <r>
    <x v="19"/>
    <s v="2021/03/31"/>
    <s v="大成中证红利指数A"/>
    <s v="090010"/>
    <s v="股票"/>
    <s v="价值仓位"/>
    <s v="深度价值"/>
    <x v="129"/>
  </r>
  <r>
    <x v="19"/>
    <s v="2021/03/31"/>
    <s v="H股ETF"/>
    <s v="SH510900"/>
    <s v="股票"/>
    <s v="价值仓位"/>
    <s v="低估值"/>
    <x v="130"/>
  </r>
  <r>
    <x v="19"/>
    <s v="2021/03/31"/>
    <s v="易方达中证全指证券公司指数(LOF)A"/>
    <s v="502010"/>
    <s v="股票"/>
    <s v="价值仓位"/>
    <s v="低估值"/>
    <x v="131"/>
  </r>
  <r>
    <x v="19"/>
    <s v="2021/03/31"/>
    <s v="广发医药卫生联接A"/>
    <s v="001180"/>
    <s v="股票"/>
    <s v="行业仓位"/>
    <s v="大医药"/>
    <x v="132"/>
  </r>
  <r>
    <x v="19"/>
    <s v="2021/03/31"/>
    <s v="易方达蓝筹精选混合"/>
    <s v="005827"/>
    <s v="股票"/>
    <s v="行业仓位"/>
    <s v="大消费"/>
    <x v="133"/>
  </r>
  <r>
    <x v="19"/>
    <s v="2021/03/31"/>
    <s v="恒生ETF"/>
    <s v="SZ159920"/>
    <s v="股票"/>
    <s v="价值仓位"/>
    <s v="低估值"/>
    <x v="134"/>
  </r>
  <r>
    <x v="19"/>
    <s v="2021/03/31"/>
    <s v="华安德国(DAX)联接(QDII)"/>
    <s v="000614"/>
    <s v="股票"/>
    <s v="价值仓位"/>
    <s v="低估值"/>
    <x v="135"/>
  </r>
  <r>
    <x v="19"/>
    <s v="2021/03/31"/>
    <s v="鹏扬泓利债券C"/>
    <s v="006060"/>
    <s v="低风险"/>
    <s v="债券"/>
    <s v="债券"/>
    <x v="136"/>
  </r>
  <r>
    <x v="19"/>
    <s v="2021/03/31"/>
    <s v="东方红策略精选混合C"/>
    <s v="001406"/>
    <s v="低风险"/>
    <s v="债券"/>
    <s v="债券"/>
    <x v="137"/>
  </r>
  <r>
    <x v="19"/>
    <s v="2021/03/31"/>
    <s v="广发趋势优选灵活配置混合C"/>
    <s v="008127"/>
    <s v="低风险"/>
    <s v="债券"/>
    <s v="债券"/>
    <x v="138"/>
  </r>
  <r>
    <x v="19"/>
    <s v="2021/03/31"/>
    <s v="工银瑞信双利债券B"/>
    <s v="485011"/>
    <s v="低风险"/>
    <s v="债券"/>
    <s v="债券"/>
    <x v="139"/>
  </r>
  <r>
    <x v="19"/>
    <s v="2021/03/31"/>
    <s v="南方安裕混合C"/>
    <s v="006586"/>
    <s v="低风险"/>
    <s v="债券"/>
    <s v="债券"/>
    <x v="140"/>
  </r>
  <r>
    <x v="19"/>
    <s v="2021/03/31"/>
    <s v="南方宝元债券C"/>
    <s v="006585"/>
    <s v="低风险"/>
    <s v="债券"/>
    <s v="债券"/>
    <x v="141"/>
  </r>
  <r>
    <x v="19"/>
    <s v="2021/03/31"/>
    <s v="余额宝/微信"/>
    <m/>
    <s v="低风险"/>
    <s v="固收"/>
    <s v="现金"/>
    <x v="142"/>
  </r>
  <r>
    <x v="19"/>
    <s v="2021/03/31"/>
    <s v="华泰证券-现金余额"/>
    <m/>
    <s v="低风险"/>
    <s v="固收"/>
    <s v="现金"/>
    <x v="143"/>
  </r>
  <r>
    <x v="19"/>
    <s v="2021/03/31"/>
    <s v="招行-货币基金/招行余额"/>
    <m/>
    <s v="低风险"/>
    <s v="固收"/>
    <s v="现金"/>
    <x v="144"/>
  </r>
  <r>
    <x v="19"/>
    <s v="2021/03/31"/>
    <s v="香港AIA保险"/>
    <m/>
    <s v="低风险"/>
    <s v="保险"/>
    <s v="保险"/>
    <x v="44"/>
  </r>
  <r>
    <x v="19"/>
    <s v="2021/03/31"/>
    <s v="中信信托100万"/>
    <m/>
    <s v="低风险"/>
    <s v="固收"/>
    <s v="信托"/>
    <x v="45"/>
  </r>
  <r>
    <x v="19"/>
    <s v="2021/03/31"/>
    <s v="SAP德国股票-OwnSAP"/>
    <m/>
    <s v="低风险"/>
    <s v="固收"/>
    <s v="OwnSAP"/>
    <x v="145"/>
  </r>
  <r>
    <x v="19"/>
    <s v="2021/03/31"/>
    <s v="招商股票+现金"/>
    <m/>
    <s v="低风险"/>
    <s v="固收"/>
    <s v="现金"/>
    <x v="146"/>
  </r>
  <r>
    <x v="19"/>
    <s v="2021/03/31"/>
    <s v="稳稳的幸福"/>
    <m/>
    <s v="低风险"/>
    <s v="债券"/>
    <s v="债券"/>
    <x v="147"/>
  </r>
  <r>
    <x v="19"/>
    <s v="2021/03/31"/>
    <s v="白鹭量化CTA一号"/>
    <m/>
    <s v="量化"/>
    <s v="CTA"/>
    <s v="CTA"/>
    <x v="148"/>
  </r>
  <r>
    <x v="19"/>
    <s v="2021/03/31"/>
    <s v="幻方量化专享71号1期"/>
    <m/>
    <s v="量化"/>
    <s v="指数增强"/>
    <s v="指数增强"/>
    <x v="149"/>
  </r>
  <r>
    <x v="19"/>
    <s v="2021/03/31"/>
    <s v="进化论复合策略一号"/>
    <m/>
    <s v="股票"/>
    <s v="行业仓位"/>
    <s v="大科技"/>
    <x v="150"/>
  </r>
  <r>
    <x v="19"/>
    <s v="2021/03/31"/>
    <s v="白鹭群贤二号量化多策略"/>
    <m/>
    <s v="低风险"/>
    <s v="中性"/>
    <s v="中性"/>
    <x v="45"/>
  </r>
  <r>
    <x v="20"/>
    <d v="2021-04-30T00:00:00"/>
    <s v="富国中证红利指数增强A"/>
    <s v="100032"/>
    <s v="股票"/>
    <s v="价值仓位"/>
    <s v="深度价值"/>
    <x v="151"/>
  </r>
  <r>
    <x v="20"/>
    <d v="2021-04-30T00:00:00"/>
    <s v="中欧医疗健康混合A"/>
    <s v="003095"/>
    <s v="股票"/>
    <s v="行业仓位"/>
    <s v="大医药"/>
    <x v="152"/>
  </r>
  <r>
    <x v="20"/>
    <d v="2021-04-30T00:00:00"/>
    <s v="创成长ETF"/>
    <s v="SZ159967"/>
    <s v="股票"/>
    <s v="交易仓位"/>
    <s v="28轮动"/>
    <x v="153"/>
  </r>
  <r>
    <x v="20"/>
    <d v="2021-04-30T00:00:00"/>
    <s v="中欧价值发现混合A"/>
    <s v="166005"/>
    <s v="股票"/>
    <s v="价值仓位"/>
    <s v="深度价值"/>
    <x v="154"/>
  </r>
  <r>
    <x v="20"/>
    <d v="2021-04-30T00:00:00"/>
    <s v="广发中证全指金融地产联接A"/>
    <s v="001469"/>
    <s v="股票"/>
    <s v="价值仓位"/>
    <s v="低估值"/>
    <x v="155"/>
  </r>
  <r>
    <x v="20"/>
    <d v="2021-04-30T00:00:00"/>
    <s v="传媒ETF"/>
    <s v="SH512980"/>
    <s v="股票"/>
    <s v="价值仓位"/>
    <s v="低估值"/>
    <x v="156"/>
  </r>
  <r>
    <x v="20"/>
    <d v="2021-04-30T00:00:00"/>
    <s v="汇添富价值精选混合A"/>
    <s v="519069"/>
    <s v="股票"/>
    <s v="行业仓位"/>
    <s v="大消费"/>
    <x v="157"/>
  </r>
  <r>
    <x v="20"/>
    <d v="2021-04-30T00:00:00"/>
    <s v="广发中证环保ETF联接A"/>
    <s v="001064"/>
    <s v="股票"/>
    <s v="价值仓位"/>
    <s v="低估值"/>
    <x v="158"/>
  </r>
  <r>
    <x v="20"/>
    <d v="2021-04-30T00:00:00"/>
    <s v="易方达消费行业股票"/>
    <s v="110022"/>
    <s v="股票"/>
    <s v="行业仓位"/>
    <s v="大消费"/>
    <x v="159"/>
  </r>
  <r>
    <x v="20"/>
    <d v="2021-04-30T00:00:00"/>
    <s v="大成中证红利指数A"/>
    <s v="090010"/>
    <s v="股票"/>
    <s v="价值仓位"/>
    <s v="深度价值"/>
    <x v="160"/>
  </r>
  <r>
    <x v="20"/>
    <d v="2021-04-30T00:00:00"/>
    <s v="申万菱信沪深300指数增强A"/>
    <s v="310318"/>
    <s v="股票"/>
    <s v="价值仓位"/>
    <s v="低估值"/>
    <x v="161"/>
  </r>
  <r>
    <x v="20"/>
    <d v="2021-04-30T00:00:00"/>
    <s v="广发养老指数A"/>
    <s v="000968"/>
    <s v="股票"/>
    <s v="行业仓位"/>
    <s v="大消费"/>
    <x v="162"/>
  </r>
  <r>
    <x v="20"/>
    <d v="2021-04-30T00:00:00"/>
    <s v="易方达中证全指证券公司指数(LOF)A"/>
    <s v="502010"/>
    <s v="股票"/>
    <s v="价值仓位"/>
    <s v="低估值"/>
    <x v="163"/>
  </r>
  <r>
    <x v="20"/>
    <d v="2021-04-30T00:00:00"/>
    <s v="易方达蓝筹精选混合"/>
    <s v="005827"/>
    <s v="股票"/>
    <s v="行业仓位"/>
    <s v="大消费"/>
    <x v="164"/>
  </r>
  <r>
    <x v="20"/>
    <d v="2021-04-30T00:00:00"/>
    <s v="华安德国(DAX)联接(QDII)"/>
    <s v="000614"/>
    <s v="股票"/>
    <s v="价值仓位"/>
    <s v="低估值"/>
    <x v="165"/>
  </r>
  <r>
    <x v="20"/>
    <d v="2021-04-30T00:00:00"/>
    <s v="鹏扬泓利债券C"/>
    <s v="006060"/>
    <s v="低风险"/>
    <s v="债券"/>
    <s v="债券"/>
    <x v="166"/>
  </r>
  <r>
    <x v="20"/>
    <d v="2021-04-30T00:00:00"/>
    <s v="东方红策略精选混合C"/>
    <s v="001406"/>
    <s v="低风险"/>
    <s v="债券"/>
    <s v="债券"/>
    <x v="167"/>
  </r>
  <r>
    <x v="20"/>
    <d v="2021-04-30T00:00:00"/>
    <s v="广发趋势优选灵活配置混合C"/>
    <s v="008127"/>
    <s v="低风险"/>
    <s v="债券"/>
    <s v="债券"/>
    <x v="168"/>
  </r>
  <r>
    <x v="20"/>
    <d v="2021-04-30T00:00:00"/>
    <s v="工银瑞信双利债券B"/>
    <s v="485011"/>
    <s v="低风险"/>
    <s v="债券"/>
    <s v="债券"/>
    <x v="169"/>
  </r>
  <r>
    <x v="20"/>
    <d v="2021-04-30T00:00:00"/>
    <s v="南方安裕混合C"/>
    <s v="006586"/>
    <s v="低风险"/>
    <s v="债券"/>
    <s v="债券"/>
    <x v="170"/>
  </r>
  <r>
    <x v="20"/>
    <d v="2021-04-30T00:00:00"/>
    <s v="南方宝元债券C"/>
    <s v="006585"/>
    <s v="低风险"/>
    <s v="债券"/>
    <s v="债券"/>
    <x v="171"/>
  </r>
  <r>
    <x v="20"/>
    <d v="2021-04-30T00:00:00"/>
    <s v="余额宝/微信"/>
    <m/>
    <s v="低风险"/>
    <s v="固收"/>
    <s v="现金"/>
    <x v="172"/>
  </r>
  <r>
    <x v="20"/>
    <d v="2021-04-30T00:00:00"/>
    <s v="华泰证券-现金余额"/>
    <m/>
    <s v="低风险"/>
    <s v="固收"/>
    <s v="现金"/>
    <x v="173"/>
  </r>
  <r>
    <x v="20"/>
    <d v="2021-04-30T00:00:00"/>
    <s v="招行-货币基金/招行余额"/>
    <m/>
    <s v="低风险"/>
    <s v="固收"/>
    <s v="现金"/>
    <x v="174"/>
  </r>
  <r>
    <x v="20"/>
    <d v="2021-04-30T00:00:00"/>
    <s v="香港AIA保险"/>
    <m/>
    <s v="低风险"/>
    <s v="保险"/>
    <s v="保险"/>
    <x v="44"/>
  </r>
  <r>
    <x v="20"/>
    <d v="2021-04-30T00:00:00"/>
    <s v="中信信托100万"/>
    <m/>
    <s v="低风险"/>
    <s v="固收"/>
    <s v="信托"/>
    <x v="45"/>
  </r>
  <r>
    <x v="20"/>
    <d v="2021-04-30T00:00:00"/>
    <s v="SAP德国股票-OwnSAP"/>
    <m/>
    <s v="低风险"/>
    <s v="固收"/>
    <s v="OwnSAP"/>
    <x v="175"/>
  </r>
  <r>
    <x v="20"/>
    <d v="2021-04-30T00:00:00"/>
    <s v="招商股票+现金"/>
    <m/>
    <s v="低风险"/>
    <s v="固收"/>
    <s v="现金"/>
    <x v="146"/>
  </r>
  <r>
    <x v="20"/>
    <d v="2021-04-30T00:00:00"/>
    <s v="稳稳的幸福"/>
    <m/>
    <s v="低风险"/>
    <s v="债券"/>
    <s v="债券"/>
    <x v="176"/>
  </r>
  <r>
    <x v="20"/>
    <d v="2021-04-30T00:00:00"/>
    <s v="白鹭量化CTA一号"/>
    <m/>
    <s v="量化"/>
    <s v="CTA"/>
    <s v="CTA"/>
    <x v="177"/>
  </r>
  <r>
    <x v="20"/>
    <d v="2021-04-30T00:00:00"/>
    <s v="幻方量化专享71号1期"/>
    <m/>
    <s v="量化"/>
    <s v="指数增强"/>
    <s v="指数增强"/>
    <x v="178"/>
  </r>
  <r>
    <x v="20"/>
    <d v="2021-04-30T00:00:00"/>
    <s v="进化论复合策略一号"/>
    <m/>
    <s v="股票"/>
    <s v="行业仓位"/>
    <s v="大科技"/>
    <x v="179"/>
  </r>
  <r>
    <x v="20"/>
    <d v="2021-04-30T00:00:00"/>
    <s v="白鹭群贤二号量化多策略"/>
    <m/>
    <s v="低风险"/>
    <s v="中性"/>
    <s v="中性"/>
    <x v="180"/>
  </r>
  <r>
    <x v="20"/>
    <d v="2021-04-30T00:00:00"/>
    <s v="希瓦小牛45号"/>
    <m/>
    <s v="股票"/>
    <s v="行业仓位"/>
    <s v="大科技"/>
    <x v="181"/>
  </r>
  <r>
    <x v="21"/>
    <d v="2021-06-01T00:00:00"/>
    <s v="富国中证红利指数增强A"/>
    <s v="100032"/>
    <s v="股票"/>
    <s v="价值仓位"/>
    <s v="深度价值"/>
    <x v="182"/>
  </r>
  <r>
    <x v="21"/>
    <d v="2021-06-01T00:00:00"/>
    <s v="中欧医疗健康混合A"/>
    <s v="003095"/>
    <s v="股票"/>
    <s v="行业仓位"/>
    <s v="大医药"/>
    <x v="183"/>
  </r>
  <r>
    <x v="21"/>
    <d v="2021-06-01T00:00:00"/>
    <s v="创成长ETF"/>
    <s v="SZ159967"/>
    <s v="股票"/>
    <s v="交易仓位"/>
    <s v="28轮动"/>
    <x v="184"/>
  </r>
  <r>
    <x v="21"/>
    <d v="2021-06-01T00:00:00"/>
    <s v="广发中证全指金融地产联接A"/>
    <s v="001469"/>
    <s v="股票"/>
    <s v="价值仓位"/>
    <s v="低估值"/>
    <x v="185"/>
  </r>
  <r>
    <x v="21"/>
    <d v="2021-06-01T00:00:00"/>
    <s v="中欧价值发现混合A"/>
    <s v="166005"/>
    <s v="股票"/>
    <s v="价值仓位"/>
    <s v="深度价值"/>
    <x v="186"/>
  </r>
  <r>
    <x v="21"/>
    <d v="2021-06-01T00:00:00"/>
    <s v="传媒ETF"/>
    <s v="SH512980"/>
    <s v="股票"/>
    <s v="价值仓位"/>
    <s v="低估值"/>
    <x v="187"/>
  </r>
  <r>
    <x v="21"/>
    <d v="2021-06-01T00:00:00"/>
    <s v="汇添富价值精选混合A"/>
    <s v="519069"/>
    <s v="股票"/>
    <s v="行业仓位"/>
    <s v="大消费"/>
    <x v="188"/>
  </r>
  <r>
    <x v="21"/>
    <d v="2021-06-01T00:00:00"/>
    <s v="广发中证环保ETF联接A"/>
    <s v="001064"/>
    <s v="股票"/>
    <s v="价值仓位"/>
    <s v="低估值"/>
    <x v="189"/>
  </r>
  <r>
    <x v="21"/>
    <d v="2021-06-01T00:00:00"/>
    <s v="易方达消费行业股票"/>
    <s v="110022"/>
    <s v="股票"/>
    <s v="行业仓位"/>
    <s v="大消费"/>
    <x v="190"/>
  </r>
  <r>
    <x v="21"/>
    <d v="2021-06-01T00:00:00"/>
    <s v="大成中证红利指数A"/>
    <s v="090010"/>
    <s v="股票"/>
    <s v="价值仓位"/>
    <s v="深度价值"/>
    <x v="191"/>
  </r>
  <r>
    <x v="21"/>
    <d v="2021-06-01T00:00:00"/>
    <s v="申万菱信沪深300指数增强A"/>
    <s v="310318"/>
    <s v="股票"/>
    <s v="价值仓位"/>
    <s v="低估值"/>
    <x v="192"/>
  </r>
  <r>
    <x v="21"/>
    <d v="2021-06-01T00:00:00"/>
    <s v="广发养老指数A"/>
    <s v="000968"/>
    <s v="股票"/>
    <s v="行业仓位"/>
    <s v="大消费"/>
    <x v="193"/>
  </r>
  <r>
    <x v="21"/>
    <d v="2021-06-01T00:00:00"/>
    <s v="易方达中证全指证券公司指数(LOF)A"/>
    <s v="502010"/>
    <s v="股票"/>
    <s v="价值仓位"/>
    <s v="低估值"/>
    <x v="194"/>
  </r>
  <r>
    <x v="21"/>
    <d v="2021-06-01T00:00:00"/>
    <s v="易方达蓝筹精选混合"/>
    <s v="005827"/>
    <s v="股票"/>
    <s v="行业仓位"/>
    <s v="大消费"/>
    <x v="195"/>
  </r>
  <r>
    <x v="21"/>
    <d v="2021-06-01T00:00:00"/>
    <s v="华安德国(DAX)联接(QDII)"/>
    <s v="000614"/>
    <s v="股票"/>
    <s v="价值仓位"/>
    <s v="低估值"/>
    <x v="196"/>
  </r>
  <r>
    <x v="21"/>
    <d v="2021-06-01T00:00:00"/>
    <s v="鹏扬泓利债券C"/>
    <s v="006060"/>
    <s v="低风险"/>
    <s v="债券"/>
    <s v="债券"/>
    <x v="197"/>
  </r>
  <r>
    <x v="21"/>
    <d v="2021-06-01T00:00:00"/>
    <s v="东方红策略精选混合C"/>
    <s v="001406"/>
    <s v="低风险"/>
    <s v="债券"/>
    <s v="债券"/>
    <x v="198"/>
  </r>
  <r>
    <x v="21"/>
    <d v="2021-06-01T00:00:00"/>
    <s v="广发趋势优选灵活配置混合C"/>
    <s v="008127"/>
    <s v="低风险"/>
    <s v="债券"/>
    <s v="债券"/>
    <x v="199"/>
  </r>
  <r>
    <x v="21"/>
    <d v="2021-06-01T00:00:00"/>
    <s v="工银瑞信双利债券B"/>
    <s v="485011"/>
    <s v="低风险"/>
    <s v="债券"/>
    <s v="债券"/>
    <x v="200"/>
  </r>
  <r>
    <x v="21"/>
    <d v="2021-06-01T00:00:00"/>
    <s v="南方安裕混合C"/>
    <s v="006586"/>
    <s v="低风险"/>
    <s v="债券"/>
    <s v="债券"/>
    <x v="201"/>
  </r>
  <r>
    <x v="21"/>
    <d v="2021-06-01T00:00:00"/>
    <s v="南方宝元债券C"/>
    <s v="006585"/>
    <s v="低风险"/>
    <s v="债券"/>
    <s v="债券"/>
    <x v="202"/>
  </r>
  <r>
    <x v="21"/>
    <d v="2021-06-01T00:00:00"/>
    <s v="余额宝/微信"/>
    <m/>
    <s v="低风险"/>
    <s v="固收"/>
    <s v="现金"/>
    <x v="203"/>
  </r>
  <r>
    <x v="21"/>
    <d v="2021-06-01T00:00:00"/>
    <s v="华泰证券-现金余额"/>
    <m/>
    <s v="低风险"/>
    <s v="固收"/>
    <s v="现金"/>
    <x v="204"/>
  </r>
  <r>
    <x v="21"/>
    <d v="2021-06-01T00:00:00"/>
    <s v="招行-货币基金/招行余额"/>
    <m/>
    <s v="低风险"/>
    <s v="固收"/>
    <s v="现金"/>
    <x v="205"/>
  </r>
  <r>
    <x v="21"/>
    <d v="2021-06-01T00:00:00"/>
    <s v="香港AIA保险"/>
    <m/>
    <s v="低风险"/>
    <s v="保险"/>
    <s v="保险"/>
    <x v="44"/>
  </r>
  <r>
    <x v="21"/>
    <d v="2021-06-01T00:00:00"/>
    <s v="中信信托100万"/>
    <m/>
    <s v="低风险"/>
    <s v="固收"/>
    <s v="信托"/>
    <x v="45"/>
  </r>
  <r>
    <x v="21"/>
    <d v="2021-06-01T00:00:00"/>
    <s v="SAP德国股票-OwnSAP"/>
    <m/>
    <s v="低风险"/>
    <s v="固收"/>
    <s v="OwnSAP"/>
    <x v="206"/>
  </r>
  <r>
    <x v="21"/>
    <d v="2021-06-01T00:00:00"/>
    <s v="招商股票+现金"/>
    <m/>
    <s v="低风险"/>
    <s v="固收"/>
    <s v="现金"/>
    <x v="146"/>
  </r>
  <r>
    <x v="21"/>
    <d v="2021-06-01T00:00:00"/>
    <s v="稳稳的幸福"/>
    <m/>
    <s v="低风险"/>
    <s v="债券"/>
    <s v="债券"/>
    <x v="207"/>
  </r>
  <r>
    <x v="21"/>
    <d v="2021-06-01T00:00:00"/>
    <s v="白鹭量化CTA一号"/>
    <m/>
    <s v="量化"/>
    <s v="CTA"/>
    <s v="CTA"/>
    <x v="208"/>
  </r>
  <r>
    <x v="21"/>
    <d v="2021-06-01T00:00:00"/>
    <s v="幻方量化专享71号1期"/>
    <m/>
    <s v="量化"/>
    <s v="指数增强"/>
    <s v="指数增强"/>
    <x v="209"/>
  </r>
  <r>
    <x v="21"/>
    <d v="2021-06-01T00:00:00"/>
    <s v="进化论复合策略一号"/>
    <m/>
    <s v="股票"/>
    <s v="行业仓位"/>
    <s v="大科技"/>
    <x v="210"/>
  </r>
  <r>
    <x v="21"/>
    <d v="2021-06-01T00:00:00"/>
    <s v="白鹭群贤二号量化多策略"/>
    <m/>
    <s v="低风险"/>
    <s v="中性"/>
    <s v="中性"/>
    <x v="211"/>
  </r>
  <r>
    <x v="21"/>
    <d v="2021-06-01T00:00:00"/>
    <s v="希瓦小牛45号"/>
    <m/>
    <s v="股票"/>
    <s v="行业仓位"/>
    <s v="大科技"/>
    <x v="212"/>
  </r>
  <r>
    <x v="22"/>
    <d v="2021-06-30T00:00:00"/>
    <s v="富国中证红利指数增强A"/>
    <s v="100032"/>
    <s v="股票"/>
    <s v="价值仓位"/>
    <s v="深度价值"/>
    <x v="213"/>
  </r>
  <r>
    <x v="22"/>
    <d v="2021-06-30T00:00:00"/>
    <s v="中欧医疗健康混合A"/>
    <s v="003095"/>
    <s v="股票"/>
    <s v="行业仓位"/>
    <s v="大医药"/>
    <x v="214"/>
  </r>
  <r>
    <x v="22"/>
    <d v="2021-06-30T00:00:00"/>
    <s v="创成长ETF"/>
    <s v="SZ159967"/>
    <s v="股票"/>
    <s v="交易仓位"/>
    <s v="28轮动"/>
    <x v="215"/>
  </r>
  <r>
    <x v="22"/>
    <d v="2021-06-30T00:00:00"/>
    <s v="中欧价值发现混合A"/>
    <s v="166005"/>
    <s v="股票"/>
    <s v="价值仓位"/>
    <s v="深度价值"/>
    <x v="216"/>
  </r>
  <r>
    <x v="22"/>
    <d v="2021-06-30T00:00:00"/>
    <s v="广发中证全指金融地产联接A"/>
    <s v="001469"/>
    <s v="股票"/>
    <s v="价值仓位"/>
    <s v="低估值"/>
    <x v="217"/>
  </r>
  <r>
    <x v="22"/>
    <d v="2021-06-30T00:00:00"/>
    <s v="传媒ETF"/>
    <s v="SH512980"/>
    <s v="股票"/>
    <s v="价值仓位"/>
    <s v="低估值"/>
    <x v="218"/>
  </r>
  <r>
    <x v="22"/>
    <d v="2021-06-30T00:00:00"/>
    <s v="汇添富价值精选混合A"/>
    <s v="519069"/>
    <s v="股票"/>
    <s v="行业仓位"/>
    <s v="大消费"/>
    <x v="219"/>
  </r>
  <r>
    <x v="22"/>
    <d v="2021-06-30T00:00:00"/>
    <s v="广发中证环保ETF联接A"/>
    <s v="001064"/>
    <s v="股票"/>
    <s v="价值仓位"/>
    <s v="低估值"/>
    <x v="220"/>
  </r>
  <r>
    <x v="22"/>
    <d v="2021-06-30T00:00:00"/>
    <s v="大成中证红利指数A"/>
    <s v="090010"/>
    <s v="股票"/>
    <s v="价值仓位"/>
    <s v="深度价值"/>
    <x v="221"/>
  </r>
  <r>
    <x v="22"/>
    <d v="2021-06-30T00:00:00"/>
    <s v="易方达消费行业股票"/>
    <s v="110022"/>
    <s v="股票"/>
    <s v="行业仓位"/>
    <s v="大消费"/>
    <x v="222"/>
  </r>
  <r>
    <x v="22"/>
    <d v="2021-06-30T00:00:00"/>
    <s v="申万菱信沪深300指数增强A"/>
    <s v="310318"/>
    <s v="股票"/>
    <s v="价值仓位"/>
    <s v="低估值"/>
    <x v="223"/>
  </r>
  <r>
    <x v="22"/>
    <d v="2021-06-30T00:00:00"/>
    <s v="广发养老指数A"/>
    <s v="000968"/>
    <s v="股票"/>
    <s v="行业仓位"/>
    <s v="大消费"/>
    <x v="224"/>
  </r>
  <r>
    <x v="22"/>
    <d v="2021-06-30T00:00:00"/>
    <s v="易方达中证全指证券公司指数(LOF)A"/>
    <s v="502010"/>
    <s v="股票"/>
    <s v="价值仓位"/>
    <s v="低估值"/>
    <x v="225"/>
  </r>
  <r>
    <x v="22"/>
    <d v="2021-06-30T00:00:00"/>
    <s v="易方达蓝筹精选混合"/>
    <s v="005827"/>
    <s v="股票"/>
    <s v="行业仓位"/>
    <s v="大消费"/>
    <x v="226"/>
  </r>
  <r>
    <x v="22"/>
    <d v="2021-06-30T00:00:00"/>
    <s v="华安德国(DAX)联接(QDII)"/>
    <s v="000614"/>
    <s v="股票"/>
    <s v="价值仓位"/>
    <s v="低估值"/>
    <x v="227"/>
  </r>
  <r>
    <x v="22"/>
    <d v="2021-06-30T00:00:00"/>
    <s v="鹏扬泓利债券C"/>
    <s v="006060"/>
    <s v="低风险"/>
    <s v="债券"/>
    <s v="债券"/>
    <x v="228"/>
  </r>
  <r>
    <x v="22"/>
    <d v="2021-06-30T00:00:00"/>
    <s v="东方红策略精选混合C"/>
    <s v="001406"/>
    <s v="低风险"/>
    <s v="债券"/>
    <s v="债券"/>
    <x v="229"/>
  </r>
  <r>
    <x v="22"/>
    <d v="2021-06-30T00:00:00"/>
    <s v="广发趋势优选灵活配置混合C"/>
    <s v="008127"/>
    <s v="低风险"/>
    <s v="债券"/>
    <s v="债券"/>
    <x v="230"/>
  </r>
  <r>
    <x v="22"/>
    <d v="2021-06-30T00:00:00"/>
    <s v="工银瑞信双利债券B"/>
    <s v="485011"/>
    <s v="低风险"/>
    <s v="债券"/>
    <s v="债券"/>
    <x v="231"/>
  </r>
  <r>
    <x v="22"/>
    <d v="2021-06-30T00:00:00"/>
    <s v="南方安裕混合C"/>
    <s v="006586"/>
    <s v="低风险"/>
    <s v="债券"/>
    <s v="债券"/>
    <x v="232"/>
  </r>
  <r>
    <x v="22"/>
    <d v="2021-06-30T00:00:00"/>
    <s v="南方宝元债券C"/>
    <s v="006585"/>
    <s v="低风险"/>
    <s v="债券"/>
    <s v="债券"/>
    <x v="233"/>
  </r>
  <r>
    <x v="22"/>
    <d v="2021-06-30T00:00:00"/>
    <s v="余额宝/微信"/>
    <m/>
    <s v="低风险"/>
    <s v="固收"/>
    <s v="现金"/>
    <x v="234"/>
  </r>
  <r>
    <x v="22"/>
    <d v="2021-06-30T00:00:00"/>
    <s v="华泰证券-现金余额"/>
    <m/>
    <s v="低风险"/>
    <s v="固收"/>
    <s v="现金"/>
    <x v="235"/>
  </r>
  <r>
    <x v="22"/>
    <d v="2021-06-30T00:00:00"/>
    <s v="招行-货币基金/招行余额"/>
    <m/>
    <s v="低风险"/>
    <s v="固收"/>
    <s v="现金"/>
    <x v="236"/>
  </r>
  <r>
    <x v="22"/>
    <d v="2021-06-30T00:00:00"/>
    <s v="香港AIA保险"/>
    <m/>
    <s v="低风险"/>
    <s v="保险"/>
    <s v="保险"/>
    <x v="237"/>
  </r>
  <r>
    <x v="22"/>
    <d v="2021-06-30T00:00:00"/>
    <s v="中信信托100万"/>
    <m/>
    <s v="低风险"/>
    <s v="固收"/>
    <s v="信托"/>
    <x v="45"/>
  </r>
  <r>
    <x v="22"/>
    <d v="2021-06-30T00:00:00"/>
    <s v="SAP德国股票-OwnSAP"/>
    <m/>
    <s v="低风险"/>
    <s v="固收"/>
    <s v="OwnSAP"/>
    <x v="238"/>
  </r>
  <r>
    <x v="22"/>
    <d v="2021-06-30T00:00:00"/>
    <s v="招商股票+现金"/>
    <m/>
    <s v="低风险"/>
    <s v="固收"/>
    <s v="现金"/>
    <x v="146"/>
  </r>
  <r>
    <x v="22"/>
    <d v="2021-06-30T00:00:00"/>
    <s v="稳稳的幸福"/>
    <m/>
    <s v="低风险"/>
    <s v="债券"/>
    <s v="债券"/>
    <x v="239"/>
  </r>
  <r>
    <x v="22"/>
    <d v="2021-06-30T00:00:00"/>
    <s v="白鹭量化CTA一号"/>
    <m/>
    <s v="量化"/>
    <s v="CTA"/>
    <s v="CTA"/>
    <x v="240"/>
  </r>
  <r>
    <x v="22"/>
    <d v="2021-06-30T00:00:00"/>
    <s v="幻方量化专享71号1期"/>
    <m/>
    <s v="量化"/>
    <s v="指数增强"/>
    <s v="指数增强"/>
    <x v="241"/>
  </r>
  <r>
    <x v="22"/>
    <d v="2021-06-30T00:00:00"/>
    <s v="进化论复合策略一号"/>
    <m/>
    <s v="股票"/>
    <s v="行业仓位"/>
    <s v="大科技"/>
    <x v="242"/>
  </r>
  <r>
    <x v="22"/>
    <d v="2021-06-30T00:00:00"/>
    <s v="白鹭群贤二号量化多策略"/>
    <m/>
    <s v="低风险"/>
    <s v="中性"/>
    <s v="中性"/>
    <x v="243"/>
  </r>
  <r>
    <x v="22"/>
    <d v="2021-06-30T00:00:00"/>
    <s v="希瓦小牛45号"/>
    <m/>
    <s v="股票"/>
    <s v="行业仓位"/>
    <s v="大科技"/>
    <x v="244"/>
  </r>
  <r>
    <x v="23"/>
    <d v="2021-08-01T00:00:00"/>
    <s v="富国中证红利指数增强A"/>
    <s v="100032"/>
    <s v="股票"/>
    <s v="价值仓位"/>
    <s v="深度价值"/>
    <x v="245"/>
  </r>
  <r>
    <x v="23"/>
    <d v="2021-08-01T00:00:00"/>
    <s v="中欧医疗健康混合A"/>
    <s v="003095"/>
    <s v="股票"/>
    <s v="行业仓位"/>
    <s v="大医药"/>
    <x v="246"/>
  </r>
  <r>
    <x v="23"/>
    <d v="2021-08-01T00:00:00"/>
    <s v="中欧价值发现混合A"/>
    <s v="166005"/>
    <s v="股票"/>
    <s v="价值仓位"/>
    <s v="深度价值"/>
    <x v="247"/>
  </r>
  <r>
    <x v="23"/>
    <d v="2021-08-01T00:00:00"/>
    <s v="广发中证全指金融地产联接A"/>
    <s v="001469"/>
    <s v="股票"/>
    <s v="价值仓位"/>
    <s v="低估值"/>
    <x v="248"/>
  </r>
  <r>
    <x v="23"/>
    <d v="2021-08-01T00:00:00"/>
    <s v="传媒ETF"/>
    <s v="SH512980"/>
    <s v="股票"/>
    <s v="价值仓位"/>
    <s v="低估值"/>
    <x v="249"/>
  </r>
  <r>
    <x v="23"/>
    <d v="2021-08-01T00:00:00"/>
    <s v="汇添富价值精选混合A"/>
    <s v="519069"/>
    <s v="股票"/>
    <s v="行业仓位"/>
    <s v="大消费"/>
    <x v="250"/>
  </r>
  <r>
    <x v="23"/>
    <d v="2021-08-01T00:00:00"/>
    <s v="大成中证红利指数A"/>
    <s v="090010"/>
    <s v="股票"/>
    <s v="价值仓位"/>
    <s v="深度价值"/>
    <x v="251"/>
  </r>
  <r>
    <x v="23"/>
    <d v="2021-08-01T00:00:00"/>
    <s v="易方达消费行业股票"/>
    <s v="110022"/>
    <s v="股票"/>
    <s v="行业仓位"/>
    <s v="大消费"/>
    <x v="252"/>
  </r>
  <r>
    <x v="23"/>
    <d v="2021-08-01T00:00:00"/>
    <s v="申万菱信沪深300指数增强A"/>
    <s v="310318"/>
    <s v="股票"/>
    <s v="价值仓位"/>
    <s v="低估值"/>
    <x v="253"/>
  </r>
  <r>
    <x v="23"/>
    <d v="2021-08-01T00:00:00"/>
    <s v="广发养老指数A"/>
    <s v="000968"/>
    <s v="股票"/>
    <s v="行业仓位"/>
    <s v="大消费"/>
    <x v="254"/>
  </r>
  <r>
    <x v="23"/>
    <d v="2021-08-01T00:00:00"/>
    <s v="易方达中证全指证券公司指数(LOF)A"/>
    <s v="502010"/>
    <s v="股票"/>
    <s v="价值仓位"/>
    <s v="低估值"/>
    <x v="255"/>
  </r>
  <r>
    <x v="23"/>
    <d v="2021-08-01T00:00:00"/>
    <s v="易方达蓝筹精选混合"/>
    <s v="005827"/>
    <s v="股票"/>
    <s v="行业仓位"/>
    <s v="大消费"/>
    <x v="256"/>
  </r>
  <r>
    <x v="23"/>
    <d v="2021-08-01T00:00:00"/>
    <s v="华安德国(DAX)联接(QDII)"/>
    <s v="000614"/>
    <s v="股票"/>
    <s v="价值仓位"/>
    <s v="低估值"/>
    <x v="257"/>
  </r>
  <r>
    <x v="23"/>
    <d v="2021-08-01T00:00:00"/>
    <s v="工银瑞信双利债券B"/>
    <s v="485011"/>
    <s v="低风险"/>
    <s v="债券"/>
    <s v="债券"/>
    <x v="258"/>
  </r>
  <r>
    <x v="23"/>
    <d v="2021-08-01T00:00:00"/>
    <s v="鹏扬泓利债券C"/>
    <s v="006060"/>
    <s v="低风险"/>
    <s v="债券"/>
    <s v="债券"/>
    <x v="259"/>
  </r>
  <r>
    <x v="23"/>
    <d v="2021-08-01T00:00:00"/>
    <s v="东方红策略精选混合C"/>
    <s v="001406"/>
    <s v="低风险"/>
    <s v="债券"/>
    <s v="债券"/>
    <x v="260"/>
  </r>
  <r>
    <x v="23"/>
    <d v="2021-08-01T00:00:00"/>
    <s v="广发趋势优选灵活配置混合C"/>
    <s v="008127"/>
    <s v="低风险"/>
    <s v="债券"/>
    <s v="债券"/>
    <x v="261"/>
  </r>
  <r>
    <x v="23"/>
    <d v="2021-08-01T00:00:00"/>
    <s v="南方安裕混合C"/>
    <s v="006586"/>
    <s v="低风险"/>
    <s v="债券"/>
    <s v="债券"/>
    <x v="262"/>
  </r>
  <r>
    <x v="23"/>
    <d v="2021-08-01T00:00:00"/>
    <s v="南方宝元债券C"/>
    <s v="006585"/>
    <s v="低风险"/>
    <s v="债券"/>
    <s v="债券"/>
    <x v="263"/>
  </r>
  <r>
    <x v="23"/>
    <d v="2021-08-01T00:00:00"/>
    <s v="余额宝/微信"/>
    <m/>
    <s v="低风险"/>
    <s v="固收"/>
    <s v="现金"/>
    <x v="264"/>
  </r>
  <r>
    <x v="23"/>
    <d v="2021-08-01T00:00:00"/>
    <s v="华泰证券-现金余额"/>
    <m/>
    <s v="低风险"/>
    <s v="固收"/>
    <s v="现金"/>
    <x v="265"/>
  </r>
  <r>
    <x v="23"/>
    <d v="2021-08-01T00:00:00"/>
    <s v="招行-货币基金/招行余额"/>
    <m/>
    <s v="低风险"/>
    <s v="固收"/>
    <s v="现金"/>
    <x v="266"/>
  </r>
  <r>
    <x v="23"/>
    <d v="2021-08-01T00:00:00"/>
    <s v="香港AIA保险"/>
    <m/>
    <s v="低风险"/>
    <s v="保险"/>
    <s v="保险"/>
    <x v="237"/>
  </r>
  <r>
    <x v="23"/>
    <d v="2021-08-01T00:00:00"/>
    <s v="中信信托100万"/>
    <m/>
    <s v="低风险"/>
    <s v="固收"/>
    <s v="信托"/>
    <x v="45"/>
  </r>
  <r>
    <x v="23"/>
    <d v="2021-08-01T00:00:00"/>
    <s v="SAP德国股票-OwnSAP"/>
    <m/>
    <s v="低风险"/>
    <s v="固收"/>
    <s v="OwnSAP"/>
    <x v="267"/>
  </r>
  <r>
    <x v="23"/>
    <d v="2021-08-01T00:00:00"/>
    <s v="招商股票+现金"/>
    <m/>
    <s v="低风险"/>
    <s v="固收"/>
    <s v="现金"/>
    <x v="146"/>
  </r>
  <r>
    <x v="23"/>
    <d v="2021-08-01T00:00:00"/>
    <s v="稳稳的幸福"/>
    <m/>
    <s v="低风险"/>
    <s v="债券"/>
    <s v="债券"/>
    <x v="268"/>
  </r>
  <r>
    <x v="23"/>
    <d v="2021-08-01T00:00:00"/>
    <s v="白鹭量化CTA一号"/>
    <m/>
    <s v="量化"/>
    <s v="CTA"/>
    <s v="CTA"/>
    <x v="269"/>
  </r>
  <r>
    <x v="23"/>
    <d v="2021-08-01T00:00:00"/>
    <s v="幻方量化专享71号1期"/>
    <m/>
    <s v="量化"/>
    <s v="指数增强"/>
    <s v="指数增强"/>
    <x v="270"/>
  </r>
  <r>
    <x v="23"/>
    <d v="2021-08-01T00:00:00"/>
    <s v="进化论复合策略一号"/>
    <m/>
    <s v="股票"/>
    <s v="行业仓位"/>
    <s v="大科技"/>
    <x v="271"/>
  </r>
  <r>
    <x v="23"/>
    <d v="2021-08-01T00:00:00"/>
    <s v="白鹭群贤二号量化多策略"/>
    <m/>
    <s v="低风险"/>
    <s v="中性"/>
    <s v="中性"/>
    <x v="272"/>
  </r>
  <r>
    <x v="23"/>
    <d v="2021-08-01T00:00:00"/>
    <s v="希瓦小牛45号"/>
    <m/>
    <s v="股票"/>
    <s v="行业仓位"/>
    <s v="大科技"/>
    <x v="273"/>
  </r>
  <r>
    <x v="24"/>
    <d v="2021-09-01T00:00:00"/>
    <s v="富国中证红利指数增强A"/>
    <s v="100032"/>
    <s v="股票"/>
    <s v="价值仓位"/>
    <s v="深度价值"/>
    <x v="274"/>
  </r>
  <r>
    <x v="24"/>
    <d v="2021-09-01T00:00:00"/>
    <s v="中欧医疗健康混合A"/>
    <s v="003095"/>
    <s v="股票"/>
    <s v="行业仓位"/>
    <s v="大医药"/>
    <x v="275"/>
  </r>
  <r>
    <x v="24"/>
    <d v="2021-09-01T00:00:00"/>
    <s v="中欧价值发现混合A"/>
    <s v="166005"/>
    <s v="股票"/>
    <s v="价值仓位"/>
    <s v="深度价值"/>
    <x v="276"/>
  </r>
  <r>
    <x v="24"/>
    <d v="2021-09-01T00:00:00"/>
    <s v="广发中证全指金融地产联接A"/>
    <s v="001469"/>
    <s v="股票"/>
    <s v="价值仓位"/>
    <s v="低估值"/>
    <x v="277"/>
  </r>
  <r>
    <x v="24"/>
    <d v="2021-09-01T00:00:00"/>
    <s v="传媒ETF"/>
    <s v="SH512980"/>
    <s v="股票"/>
    <s v="价值仓位"/>
    <s v="低估值"/>
    <x v="278"/>
  </r>
  <r>
    <x v="24"/>
    <d v="2021-09-01T00:00:00"/>
    <s v="汇添富价值精选混合A"/>
    <s v="519069"/>
    <s v="股票"/>
    <s v="行业仓位"/>
    <s v="大消费"/>
    <x v="279"/>
  </r>
  <r>
    <x v="24"/>
    <d v="2021-09-01T00:00:00"/>
    <s v="大成中证红利指数A"/>
    <s v="090010"/>
    <s v="股票"/>
    <s v="价值仓位"/>
    <s v="深度价值"/>
    <x v="280"/>
  </r>
  <r>
    <x v="24"/>
    <d v="2021-09-01T00:00:00"/>
    <s v="易方达消费行业股票"/>
    <s v="110022"/>
    <s v="股票"/>
    <s v="行业仓位"/>
    <s v="大消费"/>
    <x v="281"/>
  </r>
  <r>
    <x v="24"/>
    <d v="2021-09-01T00:00:00"/>
    <s v="申万菱信沪深300指数增强A"/>
    <s v="310318"/>
    <s v="股票"/>
    <s v="价值仓位"/>
    <s v="低估值"/>
    <x v="282"/>
  </r>
  <r>
    <x v="24"/>
    <d v="2021-09-01T00:00:00"/>
    <s v="易方达中证全指证券公司指数(LOF)A"/>
    <s v="502010"/>
    <s v="股票"/>
    <s v="价值仓位"/>
    <s v="低估值"/>
    <x v="283"/>
  </r>
  <r>
    <x v="24"/>
    <d v="2021-09-01T00:00:00"/>
    <s v="广发养老指数A"/>
    <s v="000968"/>
    <s v="股票"/>
    <s v="行业仓位"/>
    <s v="大消费"/>
    <x v="284"/>
  </r>
  <r>
    <x v="24"/>
    <d v="2021-09-01T00:00:00"/>
    <s v="易方达蓝筹精选混合"/>
    <s v="005827"/>
    <s v="股票"/>
    <s v="行业仓位"/>
    <s v="大消费"/>
    <x v="285"/>
  </r>
  <r>
    <x v="24"/>
    <d v="2021-09-01T00:00:00"/>
    <s v="华安德国(DAX)联接(QDII)"/>
    <s v="000614"/>
    <s v="股票"/>
    <s v="价值仓位"/>
    <s v="低估值"/>
    <x v="286"/>
  </r>
  <r>
    <x v="24"/>
    <d v="2021-09-01T00:00:00"/>
    <s v="东方红策略精选混合C"/>
    <s v="001406"/>
    <s v="低风险"/>
    <s v="债券"/>
    <s v="债券"/>
    <x v="287"/>
  </r>
  <r>
    <x v="24"/>
    <d v="2021-09-01T00:00:00"/>
    <s v="鹏扬泓利债券C"/>
    <s v="006060"/>
    <s v="低风险"/>
    <s v="债券"/>
    <s v="债券"/>
    <x v="288"/>
  </r>
  <r>
    <x v="24"/>
    <d v="2021-09-01T00:00:00"/>
    <s v="工银瑞信双利债券B"/>
    <s v="485011"/>
    <s v="低风险"/>
    <s v="债券"/>
    <s v="债券"/>
    <x v="289"/>
  </r>
  <r>
    <x v="24"/>
    <d v="2021-09-01T00:00:00"/>
    <s v="广发趋势优选灵活配置混合C"/>
    <s v="008127"/>
    <s v="低风险"/>
    <s v="债券"/>
    <s v="债券"/>
    <x v="290"/>
  </r>
  <r>
    <x v="24"/>
    <d v="2021-09-01T00:00:00"/>
    <s v="南方安裕混合C"/>
    <s v="006586"/>
    <s v="低风险"/>
    <s v="债券"/>
    <s v="债券"/>
    <x v="291"/>
  </r>
  <r>
    <x v="24"/>
    <d v="2021-09-01T00:00:00"/>
    <s v="南方宝元债券C"/>
    <s v="006585"/>
    <s v="低风险"/>
    <s v="债券"/>
    <s v="债券"/>
    <x v="292"/>
  </r>
  <r>
    <x v="24"/>
    <d v="2021-09-01T00:00:00"/>
    <s v="余额宝/微信"/>
    <m/>
    <s v="低风险"/>
    <s v="固收"/>
    <s v="现金"/>
    <x v="293"/>
  </r>
  <r>
    <x v="24"/>
    <d v="2021-09-01T00:00:00"/>
    <s v="华泰证券-现金余额"/>
    <m/>
    <s v="低风险"/>
    <s v="固收"/>
    <s v="现金"/>
    <x v="294"/>
  </r>
  <r>
    <x v="24"/>
    <d v="2021-09-01T00:00:00"/>
    <s v="招行-货币基金/招行余额"/>
    <m/>
    <s v="低风险"/>
    <s v="固收"/>
    <s v="现金"/>
    <x v="295"/>
  </r>
  <r>
    <x v="24"/>
    <d v="2021-09-01T00:00:00"/>
    <s v="香港AIA保险"/>
    <m/>
    <s v="低风险"/>
    <s v="保险"/>
    <s v="保险"/>
    <x v="237"/>
  </r>
  <r>
    <x v="24"/>
    <d v="2021-09-01T00:00:00"/>
    <s v="中信信托100万"/>
    <m/>
    <s v="低风险"/>
    <s v="固收"/>
    <s v="信托"/>
    <x v="45"/>
  </r>
  <r>
    <x v="24"/>
    <d v="2021-09-01T00:00:00"/>
    <s v="SAP德国股票-OwnSAP"/>
    <m/>
    <s v="低风险"/>
    <s v="固收"/>
    <s v="OwnSAP"/>
    <x v="296"/>
  </r>
  <r>
    <x v="24"/>
    <d v="2021-09-01T00:00:00"/>
    <s v="招商股票+现金"/>
    <m/>
    <s v="低风险"/>
    <s v="固收"/>
    <s v="现金"/>
    <x v="146"/>
  </r>
  <r>
    <x v="24"/>
    <d v="2021-09-01T00:00:00"/>
    <s v="稳稳的幸福"/>
    <m/>
    <s v="低风险"/>
    <s v="债券"/>
    <s v="债券"/>
    <x v="297"/>
  </r>
  <r>
    <x v="24"/>
    <d v="2021-09-01T00:00:00"/>
    <s v="白鹭量化CTA一号"/>
    <m/>
    <s v="量化"/>
    <s v="CTA"/>
    <s v="CTA"/>
    <x v="298"/>
  </r>
  <r>
    <x v="24"/>
    <d v="2021-09-01T00:00:00"/>
    <s v="幻方量化专享71号1期"/>
    <m/>
    <s v="量化"/>
    <s v="指数增强"/>
    <s v="指数增强"/>
    <x v="299"/>
  </r>
  <r>
    <x v="24"/>
    <d v="2021-09-01T00:00:00"/>
    <s v="进化论复合策略一号"/>
    <m/>
    <s v="股票"/>
    <s v="行业仓位"/>
    <s v="大科技"/>
    <x v="300"/>
  </r>
  <r>
    <x v="24"/>
    <d v="2021-09-01T00:00:00"/>
    <s v="白鹭群贤二号量化多策略"/>
    <m/>
    <s v="低风险"/>
    <s v="中性"/>
    <s v="中性"/>
    <x v="301"/>
  </r>
  <r>
    <x v="24"/>
    <d v="2021-09-01T00:00:00"/>
    <s v="希瓦小牛45号"/>
    <m/>
    <s v="股票"/>
    <s v="行业仓位"/>
    <s v="大科技"/>
    <x v="302"/>
  </r>
  <r>
    <x v="25"/>
    <d v="2021-10-06T00:00:00"/>
    <s v="中证100ETF"/>
    <s v="SH512910"/>
    <s v="股票"/>
    <s v="交易仓位"/>
    <s v="28轮动"/>
    <x v="303"/>
  </r>
  <r>
    <x v="25"/>
    <d v="2021-10-06T00:00:00"/>
    <s v="富国中证红利指数增强A"/>
    <s v="100032"/>
    <s v="股票"/>
    <s v="价值仓位"/>
    <s v="深度价值"/>
    <x v="304"/>
  </r>
  <r>
    <x v="25"/>
    <d v="2021-10-06T00:00:00"/>
    <s v="中欧医疗健康混合A"/>
    <s v="003095"/>
    <s v="股票"/>
    <s v="行业仓位"/>
    <s v="大医药"/>
    <x v="305"/>
  </r>
  <r>
    <x v="25"/>
    <d v="2021-10-06T00:00:00"/>
    <s v="中欧价值发现混合A"/>
    <s v="166005"/>
    <s v="股票"/>
    <s v="价值仓位"/>
    <s v="深度价值"/>
    <x v="306"/>
  </r>
  <r>
    <x v="25"/>
    <d v="2021-10-06T00:00:00"/>
    <s v="广发中证全指金融地产联接A"/>
    <s v="001469"/>
    <s v="股票"/>
    <s v="价值仓位"/>
    <s v="低估值"/>
    <x v="307"/>
  </r>
  <r>
    <x v="25"/>
    <d v="2021-10-06T00:00:00"/>
    <s v="传媒ETF"/>
    <s v="SH512980"/>
    <s v="股票"/>
    <s v="价值仓位"/>
    <s v="低估值"/>
    <x v="308"/>
  </r>
  <r>
    <x v="25"/>
    <d v="2021-10-06T00:00:00"/>
    <s v="汇添富价值精选混合A"/>
    <s v="519069"/>
    <s v="股票"/>
    <s v="行业仓位"/>
    <s v="大消费"/>
    <x v="309"/>
  </r>
  <r>
    <x v="25"/>
    <d v="2021-10-06T00:00:00"/>
    <s v="大成中证红利指数A"/>
    <s v="090010"/>
    <s v="股票"/>
    <s v="价值仓位"/>
    <s v="深度价值"/>
    <x v="310"/>
  </r>
  <r>
    <x v="25"/>
    <d v="2021-10-06T00:00:00"/>
    <s v="易方达消费行业股票"/>
    <s v="110022"/>
    <s v="股票"/>
    <s v="行业仓位"/>
    <s v="大消费"/>
    <x v="311"/>
  </r>
  <r>
    <x v="25"/>
    <d v="2021-10-06T00:00:00"/>
    <s v="申万菱信沪深300指数增强A"/>
    <s v="310318"/>
    <s v="股票"/>
    <s v="价值仓位"/>
    <s v="低估值"/>
    <x v="312"/>
  </r>
  <r>
    <x v="25"/>
    <d v="2021-10-06T00:00:00"/>
    <s v="易方达中证全指证券公司指数(LOF)A"/>
    <s v="502010"/>
    <s v="股票"/>
    <s v="价值仓位"/>
    <s v="低估值"/>
    <x v="313"/>
  </r>
  <r>
    <x v="25"/>
    <d v="2021-10-06T00:00:00"/>
    <s v="广发养老指数A"/>
    <s v="000968"/>
    <s v="股票"/>
    <s v="行业仓位"/>
    <s v="大消费"/>
    <x v="314"/>
  </r>
  <r>
    <x v="25"/>
    <d v="2021-10-06T00:00:00"/>
    <s v="易方达蓝筹精选混合"/>
    <s v="005827"/>
    <s v="股票"/>
    <s v="行业仓位"/>
    <s v="大消费"/>
    <x v="315"/>
  </r>
  <r>
    <x v="25"/>
    <d v="2021-10-06T00:00:00"/>
    <s v="中概互联网ETF"/>
    <s v="SH513050"/>
    <s v="股票"/>
    <s v="行业仓位"/>
    <s v="大消费"/>
    <x v="316"/>
  </r>
  <r>
    <x v="25"/>
    <d v="2021-10-06T00:00:00"/>
    <s v="华安德国(DAX)联接(QDII)"/>
    <s v="000614"/>
    <s v="股票"/>
    <s v="价值仓位"/>
    <s v="低估值"/>
    <x v="317"/>
  </r>
  <r>
    <x v="25"/>
    <d v="2021-10-06T00:00:00"/>
    <s v="东方红策略精选混合C"/>
    <s v="001406"/>
    <s v="低风险"/>
    <s v="债券"/>
    <s v="债券"/>
    <x v="318"/>
  </r>
  <r>
    <x v="25"/>
    <d v="2021-10-06T00:00:00"/>
    <s v="鹏扬泓利债券C"/>
    <s v="006060"/>
    <s v="低风险"/>
    <s v="债券"/>
    <s v="债券"/>
    <x v="319"/>
  </r>
  <r>
    <x v="25"/>
    <d v="2021-10-06T00:00:00"/>
    <s v="广发趋势优选灵活配置混合C"/>
    <s v="008127"/>
    <s v="低风险"/>
    <s v="债券"/>
    <s v="债券"/>
    <x v="320"/>
  </r>
  <r>
    <x v="25"/>
    <d v="2021-10-06T00:00:00"/>
    <s v="工银瑞信双利债券B"/>
    <s v="485011"/>
    <s v="低风险"/>
    <s v="债券"/>
    <s v="债券"/>
    <x v="321"/>
  </r>
  <r>
    <x v="25"/>
    <d v="2021-10-06T00:00:00"/>
    <s v="南方安裕混合C"/>
    <s v="006586"/>
    <s v="低风险"/>
    <s v="债券"/>
    <s v="债券"/>
    <x v="322"/>
  </r>
  <r>
    <x v="25"/>
    <d v="2021-10-06T00:00:00"/>
    <s v="南方宝元债券C"/>
    <s v="006585"/>
    <s v="低风险"/>
    <s v="债券"/>
    <s v="债券"/>
    <x v="323"/>
  </r>
  <r>
    <x v="25"/>
    <d v="2021-10-06T00:00:00"/>
    <s v="余额宝/微信"/>
    <m/>
    <s v="低风险"/>
    <s v="固收"/>
    <s v="现金"/>
    <x v="324"/>
  </r>
  <r>
    <x v="25"/>
    <d v="2021-10-06T00:00:00"/>
    <s v="华泰证券-现金余额"/>
    <m/>
    <s v="低风险"/>
    <s v="固收"/>
    <s v="现金"/>
    <x v="325"/>
  </r>
  <r>
    <x v="25"/>
    <d v="2021-10-06T00:00:00"/>
    <s v="招行-货币基金/招行余额"/>
    <m/>
    <s v="低风险"/>
    <s v="固收"/>
    <s v="现金"/>
    <x v="326"/>
  </r>
  <r>
    <x v="25"/>
    <d v="2021-10-06T00:00:00"/>
    <s v="香港AIA保险"/>
    <m/>
    <s v="低风险"/>
    <s v="保险"/>
    <s v="保险"/>
    <x v="237"/>
  </r>
  <r>
    <x v="25"/>
    <d v="2021-10-06T00:00:00"/>
    <s v="中信信托100万"/>
    <m/>
    <s v="低风险"/>
    <s v="固收"/>
    <s v="信托"/>
    <x v="45"/>
  </r>
  <r>
    <x v="25"/>
    <d v="2021-10-06T00:00:00"/>
    <s v="SAP德国股票-OwnSAP"/>
    <m/>
    <s v="低风险"/>
    <s v="固收"/>
    <s v="OwnSAP"/>
    <x v="327"/>
  </r>
  <r>
    <x v="25"/>
    <d v="2021-10-06T00:00:00"/>
    <s v="招商股票+现金"/>
    <m/>
    <s v="低风险"/>
    <s v="固收"/>
    <s v="现金"/>
    <x v="146"/>
  </r>
  <r>
    <x v="25"/>
    <d v="2021-10-06T00:00:00"/>
    <s v="稳稳的幸福"/>
    <m/>
    <s v="低风险"/>
    <s v="债券"/>
    <s v="债券"/>
    <x v="328"/>
  </r>
  <r>
    <x v="25"/>
    <d v="2021-10-06T00:00:00"/>
    <s v="白鹭量化CTA一号"/>
    <m/>
    <s v="量化"/>
    <s v="CTA"/>
    <s v="CTA"/>
    <x v="329"/>
  </r>
  <r>
    <x v="25"/>
    <d v="2021-10-06T00:00:00"/>
    <s v="幻方量化专享71号1期"/>
    <m/>
    <s v="量化"/>
    <s v="指数增强"/>
    <s v="指数增强"/>
    <x v="330"/>
  </r>
  <r>
    <x v="25"/>
    <d v="2021-10-06T00:00:00"/>
    <s v="进化论复合策略一号"/>
    <m/>
    <s v="股票"/>
    <s v="行业仓位"/>
    <s v="大科技"/>
    <x v="331"/>
  </r>
  <r>
    <x v="25"/>
    <d v="2021-10-06T00:00:00"/>
    <s v="白鹭群贤二号量化多策略"/>
    <m/>
    <s v="低风险"/>
    <s v="中性"/>
    <s v="中性"/>
    <x v="332"/>
  </r>
  <r>
    <x v="25"/>
    <d v="2021-10-06T00:00:00"/>
    <s v="希瓦小牛45号"/>
    <m/>
    <s v="股票"/>
    <s v="行业仓位"/>
    <s v="大科技"/>
    <x v="333"/>
  </r>
  <r>
    <x v="26"/>
    <d v="2021-10-31T00:00:00"/>
    <s v="中证100ETF"/>
    <s v="SH512910"/>
    <s v="股票"/>
    <s v="交易仓位"/>
    <s v="28轮动"/>
    <x v="334"/>
  </r>
  <r>
    <x v="26"/>
    <d v="2021-10-31T00:00:00"/>
    <s v="富国中证红利指数增强A"/>
    <s v="100032"/>
    <s v="股票"/>
    <s v="价值仓位"/>
    <s v="深度价值"/>
    <x v="335"/>
  </r>
  <r>
    <x v="26"/>
    <d v="2021-10-31T00:00:00"/>
    <s v="中欧医疗健康混合A"/>
    <s v="003095"/>
    <s v="股票"/>
    <s v="行业仓位"/>
    <s v="大医药"/>
    <x v="336"/>
  </r>
  <r>
    <x v="26"/>
    <d v="2021-10-31T00:00:00"/>
    <s v="中欧价值发现混合A"/>
    <s v="166005"/>
    <s v="股票"/>
    <s v="价值仓位"/>
    <s v="深度价值"/>
    <x v="337"/>
  </r>
  <r>
    <x v="26"/>
    <d v="2021-10-31T00:00:00"/>
    <s v="广发中证全指金融地产联接A"/>
    <s v="001469"/>
    <s v="股票"/>
    <s v="价值仓位"/>
    <s v="低估值"/>
    <x v="338"/>
  </r>
  <r>
    <x v="26"/>
    <d v="2021-10-31T00:00:00"/>
    <s v="传媒ETF"/>
    <s v="SH512980"/>
    <s v="股票"/>
    <s v="价值仓位"/>
    <s v="低估值"/>
    <x v="308"/>
  </r>
  <r>
    <x v="26"/>
    <d v="2021-10-31T00:00:00"/>
    <s v="汇添富价值精选混合A"/>
    <s v="519069"/>
    <s v="股票"/>
    <s v="行业仓位"/>
    <s v="大消费"/>
    <x v="339"/>
  </r>
  <r>
    <x v="26"/>
    <d v="2021-10-31T00:00:00"/>
    <s v="大成中证红利指数A"/>
    <s v="090010"/>
    <s v="股票"/>
    <s v="价值仓位"/>
    <s v="深度价值"/>
    <x v="340"/>
  </r>
  <r>
    <x v="26"/>
    <d v="2021-10-31T00:00:00"/>
    <s v="易方达消费行业股票"/>
    <s v="110022"/>
    <s v="股票"/>
    <s v="行业仓位"/>
    <s v="大消费"/>
    <x v="341"/>
  </r>
  <r>
    <x v="26"/>
    <d v="2021-10-31T00:00:00"/>
    <s v="申万菱信沪深300指数增强A"/>
    <s v="310318"/>
    <s v="股票"/>
    <s v="价值仓位"/>
    <s v="低估值"/>
    <x v="342"/>
  </r>
  <r>
    <x v="26"/>
    <d v="2021-10-31T00:00:00"/>
    <s v="广发养老指数A"/>
    <s v="000968"/>
    <s v="股票"/>
    <s v="行业仓位"/>
    <s v="大消费"/>
    <x v="343"/>
  </r>
  <r>
    <x v="26"/>
    <d v="2021-10-31T00:00:00"/>
    <s v="易方达中证全指证券公司指数(LOF)A"/>
    <s v="502010"/>
    <s v="股票"/>
    <s v="价值仓位"/>
    <s v="低估值"/>
    <x v="344"/>
  </r>
  <r>
    <x v="26"/>
    <d v="2021-10-31T00:00:00"/>
    <s v="易方达蓝筹精选混合"/>
    <s v="005827"/>
    <s v="股票"/>
    <s v="行业仓位"/>
    <s v="大消费"/>
    <x v="345"/>
  </r>
  <r>
    <x v="26"/>
    <d v="2021-10-31T00:00:00"/>
    <s v="中概互联网ETF"/>
    <s v="SH513050"/>
    <s v="股票"/>
    <s v="行业仓位"/>
    <s v="大消费"/>
    <x v="346"/>
  </r>
  <r>
    <x v="26"/>
    <d v="2021-10-31T00:00:00"/>
    <s v="华安德国(DAX)联接(QDII)"/>
    <s v="000614"/>
    <s v="股票"/>
    <s v="价值仓位"/>
    <s v="低估值"/>
    <x v="347"/>
  </r>
  <r>
    <x v="26"/>
    <d v="2021-10-31T00:00:00"/>
    <s v="东方红策略精选混合C"/>
    <s v="001406"/>
    <s v="低风险"/>
    <s v="债券"/>
    <s v="债券"/>
    <x v="348"/>
  </r>
  <r>
    <x v="26"/>
    <d v="2021-10-31T00:00:00"/>
    <s v="鹏扬泓利债券C"/>
    <s v="006060"/>
    <s v="低风险"/>
    <s v="债券"/>
    <s v="债券"/>
    <x v="349"/>
  </r>
  <r>
    <x v="26"/>
    <d v="2021-10-31T00:00:00"/>
    <s v="工银瑞信双利债券B"/>
    <s v="485011"/>
    <s v="低风险"/>
    <s v="债券"/>
    <s v="债券"/>
    <x v="350"/>
  </r>
  <r>
    <x v="26"/>
    <d v="2021-10-31T00:00:00"/>
    <s v="广发趋势优选灵活配置混合C"/>
    <s v="008127"/>
    <s v="低风险"/>
    <s v="债券"/>
    <s v="债券"/>
    <x v="351"/>
  </r>
  <r>
    <x v="26"/>
    <d v="2021-10-31T00:00:00"/>
    <s v="南方安裕混合C"/>
    <s v="006586"/>
    <s v="低风险"/>
    <s v="债券"/>
    <s v="债券"/>
    <x v="352"/>
  </r>
  <r>
    <x v="26"/>
    <d v="2021-10-31T00:00:00"/>
    <s v="南方宝元债券C"/>
    <s v="006585"/>
    <s v="低风险"/>
    <s v="债券"/>
    <s v="债券"/>
    <x v="353"/>
  </r>
  <r>
    <x v="26"/>
    <d v="2021-10-31T00:00:00"/>
    <s v="余额宝/微信"/>
    <m/>
    <s v="低风险"/>
    <s v="固收"/>
    <s v="现金"/>
    <x v="354"/>
  </r>
  <r>
    <x v="26"/>
    <d v="2021-10-31T00:00:00"/>
    <s v="华泰证券-现金余额"/>
    <m/>
    <s v="低风险"/>
    <s v="固收"/>
    <s v="现金"/>
    <x v="355"/>
  </r>
  <r>
    <x v="26"/>
    <d v="2021-10-31T00:00:00"/>
    <s v="招行-货币基金/招行余额"/>
    <m/>
    <s v="低风险"/>
    <s v="固收"/>
    <s v="现金"/>
    <x v="356"/>
  </r>
  <r>
    <x v="26"/>
    <d v="2021-10-31T00:00:00"/>
    <s v="香港AIA保险"/>
    <m/>
    <s v="低风险"/>
    <s v="保险"/>
    <s v="保险"/>
    <x v="237"/>
  </r>
  <r>
    <x v="26"/>
    <d v="2021-10-31T00:00:00"/>
    <s v="中信信托100万"/>
    <m/>
    <s v="低风险"/>
    <s v="固收"/>
    <s v="信托"/>
    <x v="45"/>
  </r>
  <r>
    <x v="26"/>
    <d v="2021-10-31T00:00:00"/>
    <s v="SAP德国股票-OwnSAP"/>
    <m/>
    <s v="低风险"/>
    <s v="固收"/>
    <s v="OwnSAP"/>
    <x v="357"/>
  </r>
  <r>
    <x v="26"/>
    <d v="2021-10-31T00:00:00"/>
    <s v="招商股票+现金"/>
    <m/>
    <s v="低风险"/>
    <s v="固收"/>
    <s v="现金"/>
    <x v="146"/>
  </r>
  <r>
    <x v="26"/>
    <d v="2021-10-31T00:00:00"/>
    <s v="稳稳的幸福"/>
    <m/>
    <s v="低风险"/>
    <s v="债券"/>
    <s v="债券"/>
    <x v="358"/>
  </r>
  <r>
    <x v="26"/>
    <d v="2021-10-31T00:00:00"/>
    <s v="白鹭量化CTA一号"/>
    <m/>
    <s v="量化"/>
    <s v="CTA"/>
    <s v="CTA"/>
    <x v="359"/>
  </r>
  <r>
    <x v="26"/>
    <d v="2021-10-31T00:00:00"/>
    <s v="幻方量化专享71号1期"/>
    <m/>
    <s v="量化"/>
    <s v="指数增强"/>
    <s v="指数增强"/>
    <x v="360"/>
  </r>
  <r>
    <x v="26"/>
    <d v="2021-10-31T00:00:00"/>
    <s v="进化论复合策略一号"/>
    <m/>
    <s v="股票"/>
    <s v="行业仓位"/>
    <s v="大科技"/>
    <x v="361"/>
  </r>
  <r>
    <x v="26"/>
    <d v="2021-10-31T00:00:00"/>
    <s v="白鹭群贤二号量化多策略"/>
    <m/>
    <s v="低风险"/>
    <s v="中性"/>
    <s v="中性"/>
    <x v="362"/>
  </r>
  <r>
    <x v="26"/>
    <d v="2021-10-31T00:00:00"/>
    <s v="希瓦小牛45号"/>
    <m/>
    <s v="股票"/>
    <s v="行业仓位"/>
    <s v="大科技"/>
    <x v="363"/>
  </r>
  <r>
    <x v="27"/>
    <d v="2021-12-01T00:00:00"/>
    <s v="富国中证红利指数增强A"/>
    <s v="100032"/>
    <s v="股票"/>
    <s v="价值仓位"/>
    <s v="深度价值"/>
    <x v="364"/>
  </r>
  <r>
    <x v="27"/>
    <d v="2021-12-01T00:00:00"/>
    <s v="中欧医疗健康混合A"/>
    <s v="003095"/>
    <s v="股票"/>
    <s v="行业仓位"/>
    <s v="大医药"/>
    <x v="365"/>
  </r>
  <r>
    <x v="27"/>
    <d v="2021-12-01T00:00:00"/>
    <s v="中欧价值发现混合A"/>
    <s v="166005"/>
    <s v="股票"/>
    <s v="价值仓位"/>
    <s v="深度价值"/>
    <x v="366"/>
  </r>
  <r>
    <x v="27"/>
    <d v="2021-12-01T00:00:00"/>
    <s v="广发中证全指金融地产联接A"/>
    <s v="001469"/>
    <s v="股票"/>
    <s v="价值仓位"/>
    <s v="低估值"/>
    <x v="367"/>
  </r>
  <r>
    <x v="27"/>
    <d v="2021-12-01T00:00:00"/>
    <s v="传媒ETF"/>
    <s v="SH512980"/>
    <s v="股票"/>
    <s v="价值仓位"/>
    <s v="低估值"/>
    <x v="368"/>
  </r>
  <r>
    <x v="27"/>
    <d v="2021-12-01T00:00:00"/>
    <s v="汇添富价值精选混合A"/>
    <s v="519069"/>
    <s v="股票"/>
    <s v="行业仓位"/>
    <s v="大消费"/>
    <x v="369"/>
  </r>
  <r>
    <x v="27"/>
    <d v="2021-12-01T00:00:00"/>
    <s v="大成中证红利指数A"/>
    <s v="090010"/>
    <s v="股票"/>
    <s v="价值仓位"/>
    <s v="深度价值"/>
    <x v="370"/>
  </r>
  <r>
    <x v="27"/>
    <d v="2021-12-01T00:00:00"/>
    <s v="易方达消费行业股票"/>
    <s v="110022"/>
    <s v="股票"/>
    <s v="行业仓位"/>
    <s v="大消费"/>
    <x v="371"/>
  </r>
  <r>
    <x v="27"/>
    <d v="2021-12-01T00:00:00"/>
    <s v="申万菱信沪深300指数增强A"/>
    <s v="310318"/>
    <s v="股票"/>
    <s v="价值仓位"/>
    <s v="低估值"/>
    <x v="372"/>
  </r>
  <r>
    <x v="27"/>
    <d v="2021-12-01T00:00:00"/>
    <s v="广发养老指数A"/>
    <s v="000968"/>
    <s v="股票"/>
    <s v="行业仓位"/>
    <s v="大消费"/>
    <x v="373"/>
  </r>
  <r>
    <x v="27"/>
    <d v="2021-12-01T00:00:00"/>
    <s v="易方达中证全指证券公司指数(LOF)A"/>
    <s v="502010"/>
    <s v="股票"/>
    <s v="价值仓位"/>
    <s v="低估值"/>
    <x v="374"/>
  </r>
  <r>
    <x v="27"/>
    <d v="2021-12-01T00:00:00"/>
    <s v="中概互联网ETF"/>
    <s v="SH513050"/>
    <s v="股票"/>
    <s v="行业仓位"/>
    <s v="大消费"/>
    <x v="375"/>
  </r>
  <r>
    <x v="27"/>
    <d v="2021-12-01T00:00:00"/>
    <s v="易方达蓝筹精选混合"/>
    <s v="005827"/>
    <s v="股票"/>
    <s v="行业仓位"/>
    <s v="大消费"/>
    <x v="376"/>
  </r>
  <r>
    <x v="27"/>
    <d v="2021-12-01T00:00:00"/>
    <s v="华安德国(DAX)联接(QDII)"/>
    <s v="000614"/>
    <s v="股票"/>
    <s v="价值仓位"/>
    <s v="低估值"/>
    <x v="377"/>
  </r>
  <r>
    <x v="27"/>
    <d v="2021-12-01T00:00:00"/>
    <s v="东方红策略精选混合C"/>
    <s v="001406"/>
    <s v="低风险"/>
    <s v="债券"/>
    <s v="债券"/>
    <x v="378"/>
  </r>
  <r>
    <x v="27"/>
    <d v="2021-12-01T00:00:00"/>
    <s v="鹏扬泓利债券C"/>
    <s v="006060"/>
    <s v="低风险"/>
    <s v="债券"/>
    <s v="债券"/>
    <x v="379"/>
  </r>
  <r>
    <x v="27"/>
    <d v="2021-12-01T00:00:00"/>
    <s v="广发趋势优选灵活配置混合C"/>
    <s v="008127"/>
    <s v="低风险"/>
    <s v="债券"/>
    <s v="债券"/>
    <x v="380"/>
  </r>
  <r>
    <x v="27"/>
    <d v="2021-12-01T00:00:00"/>
    <s v="工银瑞信双利债券B"/>
    <s v="485011"/>
    <s v="低风险"/>
    <s v="债券"/>
    <s v="债券"/>
    <x v="381"/>
  </r>
  <r>
    <x v="27"/>
    <d v="2021-12-01T00:00:00"/>
    <s v="南方安裕混合C"/>
    <s v="006586"/>
    <s v="低风险"/>
    <s v="债券"/>
    <s v="债券"/>
    <x v="382"/>
  </r>
  <r>
    <x v="27"/>
    <d v="2021-12-01T00:00:00"/>
    <s v="南方宝元债券C"/>
    <s v="006585"/>
    <s v="低风险"/>
    <s v="债券"/>
    <s v="债券"/>
    <x v="383"/>
  </r>
  <r>
    <x v="27"/>
    <d v="2021-12-01T00:00:00"/>
    <s v="余额宝/微信"/>
    <m/>
    <s v="低风险"/>
    <s v="固收"/>
    <s v="现金"/>
    <x v="384"/>
  </r>
  <r>
    <x v="27"/>
    <d v="2021-12-01T00:00:00"/>
    <s v="华泰证券-现金余额"/>
    <m/>
    <s v="低风险"/>
    <s v="固收"/>
    <s v="现金"/>
    <x v="385"/>
  </r>
  <r>
    <x v="27"/>
    <d v="2021-12-01T00:00:00"/>
    <s v="招行-货币基金/招行余额"/>
    <m/>
    <s v="低风险"/>
    <s v="固收"/>
    <s v="现金"/>
    <x v="386"/>
  </r>
  <r>
    <x v="27"/>
    <d v="2021-12-01T00:00:00"/>
    <s v="香港AIA保险"/>
    <m/>
    <s v="低风险"/>
    <s v="保险"/>
    <s v="保险"/>
    <x v="237"/>
  </r>
  <r>
    <x v="27"/>
    <d v="2021-12-01T00:00:00"/>
    <s v="中信信托100万"/>
    <m/>
    <s v="低风险"/>
    <s v="固收"/>
    <s v="信托"/>
    <x v="45"/>
  </r>
  <r>
    <x v="27"/>
    <d v="2021-12-01T00:00:00"/>
    <s v="SAP德国股票-OwnSAP"/>
    <m/>
    <s v="低风险"/>
    <s v="固收"/>
    <s v="OwnSAP"/>
    <x v="387"/>
  </r>
  <r>
    <x v="27"/>
    <d v="2021-12-01T00:00:00"/>
    <s v="招商股票+现金"/>
    <m/>
    <s v="低风险"/>
    <s v="固收"/>
    <s v="现金"/>
    <x v="146"/>
  </r>
  <r>
    <x v="27"/>
    <d v="2021-12-01T00:00:00"/>
    <s v="稳稳的幸福"/>
    <m/>
    <s v="低风险"/>
    <s v="债券"/>
    <s v="债券"/>
    <x v="388"/>
  </r>
  <r>
    <x v="27"/>
    <d v="2021-12-01T00:00:00"/>
    <s v="白鹭量化CTA一号"/>
    <m/>
    <s v="量化"/>
    <s v="CTA"/>
    <s v="CTA"/>
    <x v="389"/>
  </r>
  <r>
    <x v="27"/>
    <d v="2021-12-01T00:00:00"/>
    <s v="幻方量化专享71号1期"/>
    <m/>
    <s v="量化"/>
    <s v="指数增强"/>
    <s v="指数增强"/>
    <x v="390"/>
  </r>
  <r>
    <x v="27"/>
    <d v="2021-12-01T00:00:00"/>
    <s v="进化论复合策略一号"/>
    <m/>
    <s v="股票"/>
    <s v="行业仓位"/>
    <s v="大科技"/>
    <x v="391"/>
  </r>
  <r>
    <x v="27"/>
    <d v="2021-12-01T00:00:00"/>
    <s v="白鹭群贤二号量化多策略"/>
    <m/>
    <s v="低风险"/>
    <s v="中性"/>
    <s v="中性"/>
    <x v="392"/>
  </r>
  <r>
    <x v="27"/>
    <d v="2021-12-01T00:00:00"/>
    <s v="希瓦小牛45号"/>
    <m/>
    <s v="股票"/>
    <s v="行业仓位"/>
    <s v="大科技"/>
    <x v="393"/>
  </r>
  <r>
    <x v="28"/>
    <d v="2022-01-04T00:00:00"/>
    <s v="富国中证红利指数增强A"/>
    <s v="100032"/>
    <s v="股票"/>
    <s v="价值仓位"/>
    <s v="深度价值"/>
    <x v="394"/>
  </r>
  <r>
    <x v="28"/>
    <d v="2022-01-04T00:00:00"/>
    <s v="中欧价值发现混合A"/>
    <s v="166005"/>
    <s v="股票"/>
    <s v="价值仓位"/>
    <s v="深度价值"/>
    <x v="395"/>
  </r>
  <r>
    <x v="28"/>
    <d v="2022-01-04T00:00:00"/>
    <s v="传媒ETF"/>
    <s v="SH512980"/>
    <s v="股票"/>
    <s v="价值仓位"/>
    <s v="低估值"/>
    <x v="396"/>
  </r>
  <r>
    <x v="28"/>
    <d v="2022-01-04T00:00:00"/>
    <s v="中欧医疗健康混合A"/>
    <s v="003095"/>
    <s v="股票"/>
    <s v="行业仓位"/>
    <s v="大医药"/>
    <x v="397"/>
  </r>
  <r>
    <x v="28"/>
    <d v="2022-01-04T00:00:00"/>
    <s v="广发中证全指金融地产联接A"/>
    <s v="001469"/>
    <s v="股票"/>
    <s v="价值仓位"/>
    <s v="低估值"/>
    <x v="398"/>
  </r>
  <r>
    <x v="28"/>
    <d v="2022-01-04T00:00:00"/>
    <s v="汇添富价值精选混合A"/>
    <s v="519069"/>
    <s v="股票"/>
    <s v="行业仓位"/>
    <s v="大消费"/>
    <x v="399"/>
  </r>
  <r>
    <x v="28"/>
    <d v="2022-01-04T00:00:00"/>
    <s v="中证100ETF"/>
    <s v="SH512910"/>
    <s v="股票"/>
    <s v="交易仓位"/>
    <s v="28轮动"/>
    <x v="400"/>
  </r>
  <r>
    <x v="28"/>
    <d v="2022-01-04T00:00:00"/>
    <s v="大成中证红利指数A"/>
    <s v="090010"/>
    <s v="股票"/>
    <s v="价值仓位"/>
    <s v="深度价值"/>
    <x v="401"/>
  </r>
  <r>
    <x v="28"/>
    <d v="2022-01-04T00:00:00"/>
    <s v="易方达消费行业股票"/>
    <s v="110022"/>
    <s v="股票"/>
    <s v="行业仓位"/>
    <s v="大消费"/>
    <x v="402"/>
  </r>
  <r>
    <x v="28"/>
    <d v="2022-01-04T00:00:00"/>
    <s v="申万菱信沪深300指数增强A"/>
    <s v="310318"/>
    <s v="股票"/>
    <s v="价值仓位"/>
    <s v="低估值"/>
    <x v="403"/>
  </r>
  <r>
    <x v="28"/>
    <d v="2022-01-04T00:00:00"/>
    <s v="中概互联网ETF"/>
    <s v="SH513050"/>
    <s v="股票"/>
    <s v="行业仓位"/>
    <s v="大消费"/>
    <x v="404"/>
  </r>
  <r>
    <x v="28"/>
    <d v="2022-01-04T00:00:00"/>
    <s v="广发养老指数A"/>
    <s v="000968"/>
    <s v="股票"/>
    <s v="行业仓位"/>
    <s v="大消费"/>
    <x v="405"/>
  </r>
  <r>
    <x v="28"/>
    <d v="2022-01-04T00:00:00"/>
    <s v="易方达中证全指证券公司指数(LOF)A"/>
    <s v="502010"/>
    <s v="股票"/>
    <s v="价值仓位"/>
    <s v="低估值"/>
    <x v="406"/>
  </r>
  <r>
    <x v="28"/>
    <d v="2022-01-04T00:00:00"/>
    <s v="易方达蓝筹精选混合"/>
    <s v="005827"/>
    <s v="股票"/>
    <s v="行业仓位"/>
    <s v="大消费"/>
    <x v="407"/>
  </r>
  <r>
    <x v="28"/>
    <d v="2022-01-04T00:00:00"/>
    <s v="华安德国(DAX)联接(QDII)"/>
    <s v="000614"/>
    <s v="股票"/>
    <s v="价值仓位"/>
    <s v="低估值"/>
    <x v="408"/>
  </r>
  <r>
    <x v="28"/>
    <d v="2022-01-04T00:00:00"/>
    <s v="东方红策略精选混合C"/>
    <s v="001406"/>
    <s v="低风险"/>
    <s v="债券"/>
    <s v="债券"/>
    <x v="409"/>
  </r>
  <r>
    <x v="28"/>
    <d v="2022-01-04T00:00:00"/>
    <s v="鹏扬泓利债券C"/>
    <s v="006060"/>
    <s v="低风险"/>
    <s v="债券"/>
    <s v="债券"/>
    <x v="410"/>
  </r>
  <r>
    <x v="28"/>
    <d v="2022-01-04T00:00:00"/>
    <s v="广发趋势优选灵活配置混合C"/>
    <s v="008127"/>
    <s v="低风险"/>
    <s v="债券"/>
    <s v="债券"/>
    <x v="411"/>
  </r>
  <r>
    <x v="28"/>
    <d v="2022-01-04T00:00:00"/>
    <s v="工银瑞信双利债券B"/>
    <s v="485011"/>
    <s v="低风险"/>
    <s v="债券"/>
    <s v="债券"/>
    <x v="412"/>
  </r>
  <r>
    <x v="28"/>
    <d v="2022-01-04T00:00:00"/>
    <s v="南方安裕混合C"/>
    <s v="006586"/>
    <s v="低风险"/>
    <s v="债券"/>
    <s v="债券"/>
    <x v="413"/>
  </r>
  <r>
    <x v="28"/>
    <d v="2022-01-04T00:00:00"/>
    <s v="南方宝元债券C"/>
    <s v="006585"/>
    <s v="低风险"/>
    <s v="债券"/>
    <s v="债券"/>
    <x v="414"/>
  </r>
  <r>
    <x v="28"/>
    <d v="2022-01-04T00:00:00"/>
    <s v="余额宝/微信"/>
    <m/>
    <s v="低风险"/>
    <s v="固收"/>
    <s v="现金"/>
    <x v="415"/>
  </r>
  <r>
    <x v="28"/>
    <d v="2022-01-04T00:00:00"/>
    <s v="华泰证券-现金余额"/>
    <m/>
    <s v="低风险"/>
    <s v="固收"/>
    <s v="现金"/>
    <x v="416"/>
  </r>
  <r>
    <x v="28"/>
    <d v="2022-01-04T00:00:00"/>
    <s v="招行-货币基金/招行余额"/>
    <m/>
    <s v="低风险"/>
    <s v="固收"/>
    <s v="现金"/>
    <x v="417"/>
  </r>
  <r>
    <x v="28"/>
    <d v="2022-01-04T00:00:00"/>
    <s v="香港AIA保险"/>
    <m/>
    <s v="低风险"/>
    <s v="保险"/>
    <s v="保险"/>
    <x v="237"/>
  </r>
  <r>
    <x v="28"/>
    <d v="2022-01-04T00:00:00"/>
    <s v="中信信托100万"/>
    <m/>
    <s v="低风险"/>
    <s v="固收"/>
    <s v="信托"/>
    <x v="45"/>
  </r>
  <r>
    <x v="28"/>
    <d v="2022-01-04T00:00:00"/>
    <s v="SAP德国股票-OwnSAP"/>
    <m/>
    <s v="低风险"/>
    <s v="固收"/>
    <s v="OwnSAP"/>
    <x v="418"/>
  </r>
  <r>
    <x v="28"/>
    <d v="2022-01-04T00:00:00"/>
    <s v="招商股票+现金"/>
    <m/>
    <s v="低风险"/>
    <s v="固收"/>
    <s v="现金"/>
    <x v="146"/>
  </r>
  <r>
    <x v="28"/>
    <d v="2022-01-04T00:00:00"/>
    <s v="稳稳的幸福"/>
    <m/>
    <s v="低风险"/>
    <s v="债券"/>
    <s v="债券"/>
    <x v="419"/>
  </r>
  <r>
    <x v="28"/>
    <d v="2022-01-04T00:00:00"/>
    <s v="白鹭量化CTA一号"/>
    <m/>
    <s v="量化"/>
    <s v="CTA"/>
    <s v="CTA"/>
    <x v="329"/>
  </r>
  <r>
    <x v="28"/>
    <d v="2022-01-04T00:00:00"/>
    <s v="幻方量化专享71号1期"/>
    <m/>
    <s v="量化"/>
    <s v="指数增强"/>
    <s v="指数增强"/>
    <x v="420"/>
  </r>
  <r>
    <x v="28"/>
    <d v="2022-01-04T00:00:00"/>
    <s v="进化论复合策略一号"/>
    <m/>
    <s v="股票"/>
    <s v="行业仓位"/>
    <s v="大科技"/>
    <x v="421"/>
  </r>
  <r>
    <x v="28"/>
    <d v="2022-01-04T00:00:00"/>
    <s v="白鹭群贤二号量化多策略"/>
    <m/>
    <s v="低风险"/>
    <s v="中性"/>
    <s v="中性"/>
    <x v="422"/>
  </r>
  <r>
    <x v="28"/>
    <d v="2022-01-04T00:00:00"/>
    <s v="希瓦小牛45号"/>
    <m/>
    <s v="股票"/>
    <s v="行业仓位"/>
    <s v="大科技"/>
    <x v="42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6">
  <r>
    <x v="0"/>
    <m/>
    <m/>
    <m/>
    <x v="0"/>
    <x v="0"/>
    <x v="0"/>
    <n v="4520157.8100000005"/>
  </r>
  <r>
    <x v="1"/>
    <m/>
    <m/>
    <m/>
    <x v="0"/>
    <x v="0"/>
    <x v="0"/>
    <n v="4375849.79"/>
  </r>
  <r>
    <x v="2"/>
    <m/>
    <m/>
    <m/>
    <x v="0"/>
    <x v="0"/>
    <x v="0"/>
    <n v="4315937.05"/>
  </r>
  <r>
    <x v="3"/>
    <m/>
    <m/>
    <m/>
    <x v="0"/>
    <x v="0"/>
    <x v="0"/>
    <n v="4480243.3099999996"/>
  </r>
  <r>
    <x v="4"/>
    <m/>
    <m/>
    <m/>
    <x v="0"/>
    <x v="0"/>
    <x v="0"/>
    <n v="5038832.72"/>
  </r>
  <r>
    <x v="5"/>
    <m/>
    <m/>
    <m/>
    <x v="0"/>
    <x v="0"/>
    <x v="0"/>
    <n v="5082338.07"/>
  </r>
  <r>
    <x v="6"/>
    <m/>
    <m/>
    <m/>
    <x v="0"/>
    <x v="0"/>
    <x v="0"/>
    <n v="5137453.5599999996"/>
  </r>
  <r>
    <x v="7"/>
    <m/>
    <m/>
    <m/>
    <x v="0"/>
    <x v="0"/>
    <x v="0"/>
    <n v="5501908.3899999997"/>
  </r>
  <r>
    <x v="8"/>
    <m/>
    <m/>
    <m/>
    <x v="0"/>
    <x v="0"/>
    <x v="0"/>
    <n v="5235010.3900000006"/>
  </r>
  <r>
    <x v="9"/>
    <m/>
    <m/>
    <m/>
    <x v="0"/>
    <x v="0"/>
    <x v="0"/>
    <n v="5537386.25"/>
  </r>
  <r>
    <x v="10"/>
    <m/>
    <m/>
    <m/>
    <x v="0"/>
    <x v="0"/>
    <x v="0"/>
    <n v="6395014.0300000003"/>
  </r>
  <r>
    <x v="11"/>
    <m/>
    <m/>
    <m/>
    <x v="0"/>
    <x v="0"/>
    <x v="0"/>
    <n v="7237885.4300000006"/>
  </r>
  <r>
    <x v="12"/>
    <m/>
    <m/>
    <m/>
    <x v="0"/>
    <x v="0"/>
    <x v="0"/>
    <n v="7764298.0251120012"/>
  </r>
  <r>
    <x v="13"/>
    <m/>
    <m/>
    <m/>
    <x v="0"/>
    <x v="0"/>
    <x v="0"/>
    <n v="8607592.6799999997"/>
  </r>
  <r>
    <x v="14"/>
    <m/>
    <m/>
    <m/>
    <x v="0"/>
    <x v="0"/>
    <x v="0"/>
    <n v="8950012.6800000016"/>
  </r>
  <r>
    <x v="15"/>
    <m/>
    <m/>
    <m/>
    <x v="0"/>
    <x v="0"/>
    <x v="0"/>
    <n v="9008171.4100000001"/>
  </r>
  <r>
    <x v="16"/>
    <s v="2020/12/31"/>
    <s v="广发养老指数A"/>
    <s v="000968"/>
    <x v="1"/>
    <x v="1"/>
    <x v="1"/>
    <n v="743825.95"/>
  </r>
  <r>
    <x v="16"/>
    <s v="2020/12/31"/>
    <s v="富国中证红利指数增强A"/>
    <s v="100032"/>
    <x v="1"/>
    <x v="2"/>
    <x v="2"/>
    <n v="702621.55"/>
  </r>
  <r>
    <x v="16"/>
    <s v="2020/12/31"/>
    <s v="广发医药卫生联接A"/>
    <s v="001180"/>
    <x v="1"/>
    <x v="1"/>
    <x v="3"/>
    <n v="646521.43000000005"/>
  </r>
  <r>
    <x v="16"/>
    <s v="2020/12/31"/>
    <s v="建信中证500指数增强A"/>
    <s v="000478"/>
    <x v="2"/>
    <x v="3"/>
    <x v="4"/>
    <n v="623026.43000000005"/>
  </r>
  <r>
    <x v="16"/>
    <s v="2020/12/31"/>
    <s v="广发中证环保ETF联接A"/>
    <s v="001064"/>
    <x v="1"/>
    <x v="2"/>
    <x v="5"/>
    <n v="464895.32"/>
  </r>
  <r>
    <x v="16"/>
    <s v="2020/12/31"/>
    <s v="申万菱信沪深300指数增强A"/>
    <s v="310318"/>
    <x v="1"/>
    <x v="2"/>
    <x v="5"/>
    <n v="347075.22"/>
  </r>
  <r>
    <x v="16"/>
    <s v="2020/12/31"/>
    <s v="汇添富价值精选混合A"/>
    <s v="519069"/>
    <x v="1"/>
    <x v="1"/>
    <x v="1"/>
    <n v="346572.76"/>
  </r>
  <r>
    <x v="16"/>
    <s v="2020/12/31"/>
    <s v="中欧价值发现混合A"/>
    <s v="166005"/>
    <x v="1"/>
    <x v="2"/>
    <x v="2"/>
    <n v="282231.06"/>
  </r>
  <r>
    <x v="16"/>
    <s v="2020/12/31"/>
    <s v="天弘创业板ETF联接基金C"/>
    <s v="001593"/>
    <x v="1"/>
    <x v="4"/>
    <x v="6"/>
    <n v="272661.15000000002"/>
  </r>
  <r>
    <x v="16"/>
    <s v="2020/12/31"/>
    <s v="兴全可转债混合"/>
    <s v="340001"/>
    <x v="1"/>
    <x v="2"/>
    <x v="7"/>
    <n v="266543.56"/>
  </r>
  <r>
    <x v="16"/>
    <s v="2020/12/31"/>
    <s v="易方达消费行业股票"/>
    <s v="110022"/>
    <x v="1"/>
    <x v="1"/>
    <x v="1"/>
    <n v="259049.76"/>
  </r>
  <r>
    <x v="16"/>
    <s v="2020/12/31"/>
    <s v="广发中证全指金融地产联接A"/>
    <s v="001469"/>
    <x v="1"/>
    <x v="2"/>
    <x v="5"/>
    <n v="244909.91"/>
  </r>
  <r>
    <x v="16"/>
    <s v="2020/12/31"/>
    <s v="传媒ETF"/>
    <s v="SH512980"/>
    <x v="1"/>
    <x v="2"/>
    <x v="5"/>
    <n v="242566.8"/>
  </r>
  <r>
    <x v="16"/>
    <s v="2020/12/31"/>
    <s v="易方达安心回报债券A"/>
    <s v="110027"/>
    <x v="1"/>
    <x v="2"/>
    <x v="7"/>
    <n v="210758.38"/>
  </r>
  <r>
    <x v="16"/>
    <s v="2020/12/31"/>
    <s v="创业板ETF易方达"/>
    <s v="SZ159915"/>
    <x v="1"/>
    <x v="4"/>
    <x v="6"/>
    <n v="208644.8"/>
  </r>
  <r>
    <x v="16"/>
    <s v="2020/12/31"/>
    <s v="H股ETF"/>
    <s v="SH510900"/>
    <x v="1"/>
    <x v="2"/>
    <x v="5"/>
    <n v="165378.6"/>
  </r>
  <r>
    <x v="16"/>
    <s v="2020/12/31"/>
    <s v="大成中证红利指数A"/>
    <s v="090010"/>
    <x v="1"/>
    <x v="2"/>
    <x v="2"/>
    <n v="126161.67"/>
  </r>
  <r>
    <x v="16"/>
    <s v="2020/12/31"/>
    <s v="上证50ETF"/>
    <s v="SH510050"/>
    <x v="1"/>
    <x v="2"/>
    <x v="5"/>
    <n v="95574.2"/>
  </r>
  <r>
    <x v="16"/>
    <s v="2020/12/31"/>
    <s v="华安德国(DAX)联接(QDII)"/>
    <s v="000614"/>
    <x v="1"/>
    <x v="2"/>
    <x v="5"/>
    <n v="87391.62"/>
  </r>
  <r>
    <x v="16"/>
    <s v="2020/12/31"/>
    <s v="华宝油气"/>
    <s v="SZ162411"/>
    <x v="1"/>
    <x v="2"/>
    <x v="5"/>
    <n v="82935"/>
  </r>
  <r>
    <x v="16"/>
    <s v="2020/12/31"/>
    <s v="易方达中证全指证券公司指数(LOF)A"/>
    <s v="502010"/>
    <x v="1"/>
    <x v="2"/>
    <x v="5"/>
    <n v="77581.960000000006"/>
  </r>
  <r>
    <x v="16"/>
    <s v="2020/12/31"/>
    <s v="富国中证500指数(LOF)"/>
    <s v="161017"/>
    <x v="2"/>
    <x v="3"/>
    <x v="4"/>
    <n v="64072.12"/>
  </r>
  <r>
    <x v="16"/>
    <s v="2020/12/31"/>
    <s v="恒生ETF"/>
    <s v="SZ159920"/>
    <x v="1"/>
    <x v="2"/>
    <x v="5"/>
    <n v="29764.799999999999"/>
  </r>
  <r>
    <x v="16"/>
    <s v="2020/12/31"/>
    <s v="德国30ETF"/>
    <s v="SH513030"/>
    <x v="1"/>
    <x v="2"/>
    <x v="5"/>
    <n v="19269.599999999999"/>
  </r>
  <r>
    <x v="16"/>
    <s v="2020/12/31"/>
    <s v="广发中证100ETF联接C"/>
    <s v="007136"/>
    <x v="1"/>
    <x v="4"/>
    <x v="6"/>
    <n v="0"/>
  </r>
  <r>
    <x v="16"/>
    <s v="2020/12/31"/>
    <s v="余额宝/微信"/>
    <m/>
    <x v="3"/>
    <x v="5"/>
    <x v="8"/>
    <n v="266822.62"/>
  </r>
  <r>
    <x v="16"/>
    <s v="2020/12/31"/>
    <s v="华泰证券-现金余额"/>
    <m/>
    <x v="3"/>
    <x v="5"/>
    <x v="8"/>
    <n v="36348.57"/>
  </r>
  <r>
    <x v="16"/>
    <s v="2020/12/31"/>
    <s v="招行-货币基金/招行余额"/>
    <m/>
    <x v="3"/>
    <x v="5"/>
    <x v="8"/>
    <n v="301621.53000000003"/>
  </r>
  <r>
    <x v="16"/>
    <s v="2020/12/31"/>
    <s v="香港AIA保险"/>
    <m/>
    <x v="3"/>
    <x v="6"/>
    <x v="9"/>
    <n v="80000"/>
  </r>
  <r>
    <x v="16"/>
    <s v="2020/12/31"/>
    <s v="中信信托100万"/>
    <m/>
    <x v="3"/>
    <x v="5"/>
    <x v="10"/>
    <n v="1000000"/>
  </r>
  <r>
    <x v="16"/>
    <s v="2020/12/31"/>
    <s v="天弘500增强私募"/>
    <m/>
    <x v="2"/>
    <x v="3"/>
    <x v="4"/>
    <n v="503080"/>
  </r>
  <r>
    <x v="16"/>
    <s v="2020/12/31"/>
    <s v="SAP德国股票-OwnSAP"/>
    <m/>
    <x v="3"/>
    <x v="5"/>
    <x v="11"/>
    <n v="221172.2"/>
  </r>
  <r>
    <x v="16"/>
    <s v="2020/12/31"/>
    <s v="招商股票+现金"/>
    <m/>
    <x v="3"/>
    <x v="5"/>
    <x v="8"/>
    <n v="5000"/>
  </r>
  <r>
    <x v="16"/>
    <s v="2020/12/31"/>
    <s v="建信理财佳"/>
    <m/>
    <x v="3"/>
    <x v="7"/>
    <x v="12"/>
    <n v="249392.02"/>
  </r>
  <r>
    <x v="17"/>
    <s v="2021/01/31"/>
    <s v="广发养老指数A"/>
    <s v="000968"/>
    <x v="1"/>
    <x v="1"/>
    <x v="1"/>
    <n v="764948.44"/>
  </r>
  <r>
    <x v="17"/>
    <s v="2021/01/31"/>
    <s v="富国中证红利指数增强A"/>
    <s v="100032"/>
    <x v="1"/>
    <x v="2"/>
    <x v="2"/>
    <n v="690141.59"/>
  </r>
  <r>
    <x v="17"/>
    <s v="2021/01/31"/>
    <s v="广发医药卫生联接A"/>
    <s v="001180"/>
    <x v="1"/>
    <x v="1"/>
    <x v="3"/>
    <n v="652833.63"/>
  </r>
  <r>
    <x v="17"/>
    <s v="2021/01/31"/>
    <s v="建信中证500指数增强A"/>
    <s v="000478"/>
    <x v="2"/>
    <x v="3"/>
    <x v="4"/>
    <n v="640514.89"/>
  </r>
  <r>
    <x v="17"/>
    <s v="2021/01/31"/>
    <s v="广发中证环保ETF联接A"/>
    <s v="001064"/>
    <x v="1"/>
    <x v="2"/>
    <x v="5"/>
    <n v="458172.68"/>
  </r>
  <r>
    <x v="17"/>
    <s v="2021/01/31"/>
    <s v="汇添富价值精选混合A"/>
    <s v="519069"/>
    <x v="1"/>
    <x v="1"/>
    <x v="1"/>
    <n v="365831.69"/>
  </r>
  <r>
    <x v="17"/>
    <s v="2021/01/31"/>
    <s v="申万菱信沪深300指数增强A"/>
    <s v="310318"/>
    <x v="1"/>
    <x v="2"/>
    <x v="5"/>
    <n v="356863.51"/>
  </r>
  <r>
    <x v="17"/>
    <s v="2021/01/31"/>
    <s v="创业板ETF易方达"/>
    <s v="SZ159967"/>
    <x v="1"/>
    <x v="4"/>
    <x v="6"/>
    <n v="344782.2"/>
  </r>
  <r>
    <x v="17"/>
    <s v="2021/01/31"/>
    <s v="传媒ETF"/>
    <s v="SH512980"/>
    <x v="1"/>
    <x v="2"/>
    <x v="5"/>
    <n v="313940.8"/>
  </r>
  <r>
    <x v="17"/>
    <s v="2021/01/31"/>
    <s v="广发中证全指金融地产联接A"/>
    <s v="001469"/>
    <x v="1"/>
    <x v="2"/>
    <x v="5"/>
    <n v="299961.19"/>
  </r>
  <r>
    <x v="17"/>
    <s v="2021/01/31"/>
    <s v="天弘创业板ETF联接基金C"/>
    <s v="001593"/>
    <x v="1"/>
    <x v="4"/>
    <x v="6"/>
    <n v="287190.40999999997"/>
  </r>
  <r>
    <x v="17"/>
    <s v="2021/01/31"/>
    <s v="中欧价值发现混合A"/>
    <s v="166005"/>
    <x v="1"/>
    <x v="2"/>
    <x v="2"/>
    <n v="272506.53000000003"/>
  </r>
  <r>
    <x v="17"/>
    <s v="2021/01/31"/>
    <s v="兴全可转债混合"/>
    <s v="340001"/>
    <x v="1"/>
    <x v="2"/>
    <x v="7"/>
    <n v="264884.25"/>
  </r>
  <r>
    <x v="17"/>
    <s v="2021/01/31"/>
    <s v="易方达安心回报债券A"/>
    <s v="110027"/>
    <x v="1"/>
    <x v="2"/>
    <x v="7"/>
    <n v="215778.93"/>
  </r>
  <r>
    <x v="17"/>
    <s v="2021/01/31"/>
    <s v="易方达消费行业股票"/>
    <s v="110022"/>
    <x v="1"/>
    <x v="1"/>
    <x v="1"/>
    <n v="183913.44"/>
  </r>
  <r>
    <x v="17"/>
    <s v="2021/01/31"/>
    <s v="H股ETF"/>
    <s v="SH510900"/>
    <x v="1"/>
    <x v="2"/>
    <x v="5"/>
    <n v="132031.20000000001"/>
  </r>
  <r>
    <x v="17"/>
    <s v="2021/01/31"/>
    <s v="大成中证红利指数A"/>
    <s v="090010"/>
    <x v="1"/>
    <x v="2"/>
    <x v="2"/>
    <n v="122120.67"/>
  </r>
  <r>
    <x v="17"/>
    <s v="2021/01/31"/>
    <s v="上证50ETF"/>
    <s v="SH510050"/>
    <x v="1"/>
    <x v="2"/>
    <x v="5"/>
    <n v="97415.2"/>
  </r>
  <r>
    <x v="17"/>
    <s v="2021/01/31"/>
    <s v="华宝油气"/>
    <s v="SZ162411"/>
    <x v="1"/>
    <x v="2"/>
    <x v="5"/>
    <n v="91485"/>
  </r>
  <r>
    <x v="17"/>
    <s v="2021/01/31"/>
    <s v="华安德国(DAX)联接(QDII)"/>
    <s v="000614"/>
    <x v="1"/>
    <x v="2"/>
    <x v="5"/>
    <n v="85263.26"/>
  </r>
  <r>
    <x v="17"/>
    <s v="2021/01/31"/>
    <s v="易方达中证全指证券公司指数(LOF)A"/>
    <s v="502010"/>
    <x v="1"/>
    <x v="2"/>
    <x v="5"/>
    <n v="73818.89"/>
  </r>
  <r>
    <x v="17"/>
    <s v="2021/01/31"/>
    <s v="富国中证500指数(LOF)"/>
    <s v="161017"/>
    <x v="2"/>
    <x v="3"/>
    <x v="4"/>
    <n v="65090.53"/>
  </r>
  <r>
    <x v="17"/>
    <s v="2021/01/31"/>
    <s v="恒生ETF"/>
    <s v="SZ159920"/>
    <x v="1"/>
    <x v="2"/>
    <x v="5"/>
    <n v="30721.599999999999"/>
  </r>
  <r>
    <x v="17"/>
    <s v="2021/01/31"/>
    <s v="易方达蓝筹精选混合"/>
    <s v="005827"/>
    <x v="1"/>
    <x v="1"/>
    <x v="1"/>
    <n v="29427.14"/>
  </r>
  <r>
    <x v="17"/>
    <s v="2021/01/31"/>
    <s v="德国30ETF"/>
    <s v="SH513030"/>
    <x v="1"/>
    <x v="2"/>
    <x v="5"/>
    <n v="18580.8"/>
  </r>
  <r>
    <x v="17"/>
    <s v="2021/01/31"/>
    <s v="鹏扬泓利债券C"/>
    <s v="006060"/>
    <x v="3"/>
    <x v="7"/>
    <x v="12"/>
    <n v="8002.74"/>
  </r>
  <r>
    <x v="17"/>
    <s v="2021/01/31"/>
    <s v="工银瑞信双利债券B"/>
    <s v="485011"/>
    <x v="3"/>
    <x v="7"/>
    <x v="12"/>
    <n v="7975.7"/>
  </r>
  <r>
    <x v="17"/>
    <s v="2021/01/31"/>
    <s v="东方红策略精选混合C"/>
    <s v="001406"/>
    <x v="3"/>
    <x v="7"/>
    <x v="12"/>
    <n v="7963.01"/>
  </r>
  <r>
    <x v="17"/>
    <s v="2021/01/31"/>
    <s v="广发趋势优选灵活配置混合C"/>
    <s v="008127"/>
    <x v="3"/>
    <x v="7"/>
    <x v="12"/>
    <n v="7961.06"/>
  </r>
  <r>
    <x v="17"/>
    <s v="2021/01/31"/>
    <s v="南方宝元债券C"/>
    <s v="006585"/>
    <x v="3"/>
    <x v="7"/>
    <x v="12"/>
    <n v="3990.55"/>
  </r>
  <r>
    <x v="17"/>
    <s v="2021/01/31"/>
    <s v="南方安裕混合C"/>
    <s v="006586"/>
    <x v="3"/>
    <x v="7"/>
    <x v="12"/>
    <n v="3972.38"/>
  </r>
  <r>
    <x v="17"/>
    <s v="2021/01/31"/>
    <s v="创业板ETF易方达"/>
    <s v="SZ159915"/>
    <x v="1"/>
    <x v="4"/>
    <x v="6"/>
    <n v="0"/>
  </r>
  <r>
    <x v="17"/>
    <s v="2021/01/31"/>
    <s v="广发中证100ETF联接C"/>
    <s v="007136"/>
    <x v="1"/>
    <x v="4"/>
    <x v="6"/>
    <n v="0"/>
  </r>
  <r>
    <x v="17"/>
    <s v="2021/01/31"/>
    <s v="余额宝/微信"/>
    <m/>
    <x v="3"/>
    <x v="5"/>
    <x v="8"/>
    <n v="194193.66999999998"/>
  </r>
  <r>
    <x v="17"/>
    <s v="2021/01/31"/>
    <s v="华泰证券-现金余额"/>
    <m/>
    <x v="3"/>
    <x v="5"/>
    <x v="8"/>
    <n v="230.45"/>
  </r>
  <r>
    <x v="17"/>
    <s v="2021/01/31"/>
    <s v="招行-货币基金/招行余额"/>
    <m/>
    <x v="3"/>
    <x v="5"/>
    <x v="8"/>
    <n v="254225.81999999998"/>
  </r>
  <r>
    <x v="17"/>
    <s v="2021/01/31"/>
    <s v="香港AIA保险"/>
    <m/>
    <x v="3"/>
    <x v="6"/>
    <x v="9"/>
    <n v="80000"/>
  </r>
  <r>
    <x v="17"/>
    <s v="2021/01/31"/>
    <s v="中信信托100万"/>
    <m/>
    <x v="3"/>
    <x v="5"/>
    <x v="10"/>
    <n v="1000000"/>
  </r>
  <r>
    <x v="17"/>
    <s v="2021/01/31"/>
    <s v="天弘500增强私募"/>
    <m/>
    <x v="2"/>
    <x v="3"/>
    <x v="4"/>
    <n v="507120"/>
  </r>
  <r>
    <x v="17"/>
    <s v="2021/01/31"/>
    <s v="SAP德国股票-OwnSAP"/>
    <m/>
    <x v="3"/>
    <x v="5"/>
    <x v="11"/>
    <n v="226867.57"/>
  </r>
  <r>
    <x v="17"/>
    <s v="2021/01/31"/>
    <s v="招商股票+现金"/>
    <m/>
    <x v="3"/>
    <x v="5"/>
    <x v="8"/>
    <n v="4000"/>
  </r>
  <r>
    <x v="17"/>
    <s v="2021/01/31"/>
    <s v="建信理财佳"/>
    <m/>
    <x v="3"/>
    <x v="7"/>
    <x v="12"/>
    <n v="249924.02"/>
  </r>
  <r>
    <x v="17"/>
    <s v="2021/01/31"/>
    <s v="稳稳的幸福"/>
    <m/>
    <x v="3"/>
    <x v="7"/>
    <x v="12"/>
    <n v="19909.64"/>
  </r>
  <r>
    <x v="18"/>
    <s v="2021/02/27"/>
    <s v="富国中证红利指数增强A"/>
    <s v="100032"/>
    <x v="1"/>
    <x v="2"/>
    <x v="2"/>
    <n v="595913.78"/>
  </r>
  <r>
    <x v="18"/>
    <s v="2021/02/27"/>
    <s v="广发养老指数A"/>
    <s v="000968"/>
    <x v="1"/>
    <x v="1"/>
    <x v="1"/>
    <n v="463154.49"/>
  </r>
  <r>
    <x v="18"/>
    <s v="2021/02/27"/>
    <s v="广发医药卫生联接A"/>
    <s v="001180"/>
    <x v="1"/>
    <x v="1"/>
    <x v="3"/>
    <n v="374206.71999999997"/>
  </r>
  <r>
    <x v="18"/>
    <s v="2021/02/27"/>
    <s v="中证100ETF"/>
    <s v="SH512910"/>
    <x v="1"/>
    <x v="4"/>
    <x v="6"/>
    <n v="318084"/>
  </r>
  <r>
    <x v="18"/>
    <s v="2021/02/27"/>
    <s v="广发中证全指金融地产联接A"/>
    <s v="001469"/>
    <x v="1"/>
    <x v="2"/>
    <x v="5"/>
    <n v="306567.36"/>
  </r>
  <r>
    <x v="18"/>
    <s v="2021/02/27"/>
    <s v="传媒ETF"/>
    <s v="SH512980"/>
    <x v="1"/>
    <x v="2"/>
    <x v="5"/>
    <n v="300291.20000000001"/>
  </r>
  <r>
    <x v="18"/>
    <s v="2021/02/27"/>
    <s v="中欧价值发现混合A"/>
    <s v="166005"/>
    <x v="1"/>
    <x v="2"/>
    <x v="2"/>
    <n v="298443.49"/>
  </r>
  <r>
    <x v="18"/>
    <s v="2021/02/27"/>
    <s v="申万菱信沪深300指数增强A"/>
    <s v="310318"/>
    <x v="1"/>
    <x v="2"/>
    <x v="5"/>
    <n v="276799.64"/>
  </r>
  <r>
    <x v="18"/>
    <s v="2021/02/27"/>
    <s v="广发中证环保ETF联接A"/>
    <s v="001064"/>
    <x v="1"/>
    <x v="2"/>
    <x v="5"/>
    <n v="271826.84999999998"/>
  </r>
  <r>
    <x v="18"/>
    <s v="2021/02/27"/>
    <s v="汇添富价值精选混合A"/>
    <s v="519069"/>
    <x v="1"/>
    <x v="1"/>
    <x v="1"/>
    <n v="265924.26"/>
  </r>
  <r>
    <x v="18"/>
    <s v="2021/02/27"/>
    <s v="易方达消费行业股票"/>
    <s v="110022"/>
    <x v="1"/>
    <x v="1"/>
    <x v="1"/>
    <n v="144677.34"/>
  </r>
  <r>
    <x v="18"/>
    <s v="2021/02/27"/>
    <s v="H股ETF"/>
    <s v="SH510900"/>
    <x v="1"/>
    <x v="2"/>
    <x v="5"/>
    <n v="132031.20000000001"/>
  </r>
  <r>
    <x v="18"/>
    <s v="2021/02/27"/>
    <s v="大成中证红利指数A"/>
    <s v="090010"/>
    <x v="1"/>
    <x v="2"/>
    <x v="2"/>
    <n v="129175.31"/>
  </r>
  <r>
    <x v="18"/>
    <s v="2021/02/27"/>
    <s v="中欧医疗健康混合A"/>
    <s v="003095"/>
    <x v="1"/>
    <x v="1"/>
    <x v="3"/>
    <n v="85479.72"/>
  </r>
  <r>
    <x v="18"/>
    <s v="2021/02/27"/>
    <s v="易方达中证全指证券公司指数(LOF)A"/>
    <s v="502010"/>
    <x v="1"/>
    <x v="2"/>
    <x v="5"/>
    <n v="70335.199999999997"/>
  </r>
  <r>
    <x v="18"/>
    <s v="2021/02/27"/>
    <s v="易方达蓝筹精选混合"/>
    <s v="005827"/>
    <x v="1"/>
    <x v="1"/>
    <x v="1"/>
    <n v="58551.21"/>
  </r>
  <r>
    <x v="18"/>
    <s v="2021/02/27"/>
    <s v="恒生ETF"/>
    <s v="SZ159920"/>
    <x v="1"/>
    <x v="2"/>
    <x v="5"/>
    <n v="31512"/>
  </r>
  <r>
    <x v="18"/>
    <s v="2021/02/27"/>
    <s v="华安德国(DAX)联接(QDII)"/>
    <s v="000614"/>
    <x v="1"/>
    <x v="2"/>
    <x v="5"/>
    <n v="14998.41"/>
  </r>
  <r>
    <x v="18"/>
    <s v="2021/02/27"/>
    <s v="鹏扬泓利债券C"/>
    <s v="006060"/>
    <x v="3"/>
    <x v="7"/>
    <x v="12"/>
    <n v="12104.04"/>
  </r>
  <r>
    <x v="18"/>
    <s v="2021/02/27"/>
    <s v="广发趋势优选灵活配置混合C"/>
    <s v="008127"/>
    <x v="3"/>
    <x v="7"/>
    <x v="12"/>
    <n v="12014.6"/>
  </r>
  <r>
    <x v="18"/>
    <s v="2021/02/27"/>
    <s v="东方红策略精选混合C"/>
    <s v="001406"/>
    <x v="3"/>
    <x v="7"/>
    <x v="12"/>
    <n v="11995.75"/>
  </r>
  <r>
    <x v="18"/>
    <s v="2021/02/27"/>
    <s v="工银瑞信双利债券B"/>
    <s v="485011"/>
    <x v="3"/>
    <x v="7"/>
    <x v="12"/>
    <n v="11989.17"/>
  </r>
  <r>
    <x v="18"/>
    <s v="2021/02/27"/>
    <s v="南方安裕混合C"/>
    <s v="006586"/>
    <x v="3"/>
    <x v="7"/>
    <x v="12"/>
    <n v="7937.94"/>
  </r>
  <r>
    <x v="18"/>
    <s v="2021/02/27"/>
    <s v="南方宝元债券C"/>
    <s v="006585"/>
    <x v="3"/>
    <x v="7"/>
    <x v="12"/>
    <n v="3999.37"/>
  </r>
  <r>
    <x v="18"/>
    <s v="2021/02/27"/>
    <s v="余额宝/微信"/>
    <m/>
    <x v="3"/>
    <x v="5"/>
    <x v="8"/>
    <n v="95710.17"/>
  </r>
  <r>
    <x v="18"/>
    <s v="2021/02/27"/>
    <s v="华泰证券-现金余额"/>
    <m/>
    <x v="3"/>
    <x v="5"/>
    <x v="8"/>
    <n v="191687.61"/>
  </r>
  <r>
    <x v="18"/>
    <s v="2021/02/27"/>
    <s v="招行-货币基金/招行余额"/>
    <m/>
    <x v="3"/>
    <x v="5"/>
    <x v="8"/>
    <n v="262189.09999999998"/>
  </r>
  <r>
    <x v="18"/>
    <s v="2021/02/27"/>
    <s v="香港AIA保险"/>
    <m/>
    <x v="3"/>
    <x v="6"/>
    <x v="9"/>
    <n v="80000"/>
  </r>
  <r>
    <x v="18"/>
    <s v="2021/02/27"/>
    <s v="中信信托100万"/>
    <m/>
    <x v="3"/>
    <x v="5"/>
    <x v="10"/>
    <n v="1000000"/>
  </r>
  <r>
    <x v="18"/>
    <s v="2021/02/27"/>
    <s v="天弘500增强私募"/>
    <m/>
    <x v="2"/>
    <x v="3"/>
    <x v="4"/>
    <n v="539000"/>
  </r>
  <r>
    <x v="18"/>
    <s v="2021/02/27"/>
    <s v="SAP德国股票-OwnSAP"/>
    <m/>
    <x v="3"/>
    <x v="5"/>
    <x v="11"/>
    <n v="224166.9"/>
  </r>
  <r>
    <x v="18"/>
    <s v="2021/02/27"/>
    <s v="招商股票+现金"/>
    <m/>
    <x v="3"/>
    <x v="5"/>
    <x v="8"/>
    <n v="5000"/>
  </r>
  <r>
    <x v="18"/>
    <s v="2021/02/27"/>
    <s v="稳稳的幸福"/>
    <m/>
    <x v="3"/>
    <x v="7"/>
    <x v="12"/>
    <n v="19951.27"/>
  </r>
  <r>
    <x v="18"/>
    <s v="2021/02/27"/>
    <s v="白鹭量化CTA一号"/>
    <m/>
    <x v="2"/>
    <x v="8"/>
    <x v="13"/>
    <n v="1000000"/>
  </r>
  <r>
    <x v="18"/>
    <s v="2021/02/27"/>
    <s v="幻方量化专享71号1期"/>
    <m/>
    <x v="2"/>
    <x v="3"/>
    <x v="4"/>
    <n v="1000000"/>
  </r>
  <r>
    <x v="18"/>
    <s v="2021/02/27"/>
    <s v="进化论复合策略一号"/>
    <m/>
    <x v="1"/>
    <x v="4"/>
    <x v="14"/>
    <n v="1000000"/>
  </r>
  <r>
    <x v="19"/>
    <s v="2021/03/31"/>
    <s v="富国中证红利指数增强A"/>
    <s v="100032"/>
    <x v="1"/>
    <x v="2"/>
    <x v="2"/>
    <n v="608552.76"/>
  </r>
  <r>
    <x v="19"/>
    <s v="2021/03/31"/>
    <s v="中欧医疗健康混合A"/>
    <s v="003095"/>
    <x v="1"/>
    <x v="1"/>
    <x v="3"/>
    <n v="346386.61"/>
  </r>
  <r>
    <x v="19"/>
    <s v="2021/03/31"/>
    <s v="中欧价值发现混合A"/>
    <s v="166005"/>
    <x v="1"/>
    <x v="2"/>
    <x v="2"/>
    <n v="309207.84000000003"/>
  </r>
  <r>
    <x v="19"/>
    <s v="2021/03/31"/>
    <s v="中证100ETF"/>
    <s v="SH512910"/>
    <x v="1"/>
    <x v="4"/>
    <x v="6"/>
    <n v="300548.59999999998"/>
  </r>
  <r>
    <x v="19"/>
    <s v="2021/03/31"/>
    <s v="广发中证全指金融地产联接A"/>
    <s v="001469"/>
    <x v="1"/>
    <x v="2"/>
    <x v="5"/>
    <n v="299574.11"/>
  </r>
  <r>
    <x v="19"/>
    <s v="2021/03/31"/>
    <s v="传媒ETF"/>
    <s v="SH512980"/>
    <x v="1"/>
    <x v="2"/>
    <x v="5"/>
    <n v="284127.2"/>
  </r>
  <r>
    <x v="19"/>
    <s v="2021/03/31"/>
    <s v="广发中证环保ETF联接A"/>
    <s v="001064"/>
    <x v="1"/>
    <x v="2"/>
    <x v="5"/>
    <n v="261958.25"/>
  </r>
  <r>
    <x v="19"/>
    <s v="2021/03/31"/>
    <s v="汇添富价值精选混合A"/>
    <s v="519069"/>
    <x v="1"/>
    <x v="1"/>
    <x v="1"/>
    <n v="247670.69"/>
  </r>
  <r>
    <x v="19"/>
    <s v="2021/03/31"/>
    <s v="广发养老指数A"/>
    <s v="000968"/>
    <x v="1"/>
    <x v="1"/>
    <x v="1"/>
    <n v="216265.16"/>
  </r>
  <r>
    <x v="19"/>
    <s v="2021/03/31"/>
    <s v="申万菱信沪深300指数增强A"/>
    <s v="310318"/>
    <x v="1"/>
    <x v="2"/>
    <x v="5"/>
    <n v="193784.29"/>
  </r>
  <r>
    <x v="19"/>
    <s v="2021/03/31"/>
    <s v="易方达消费行业股票"/>
    <s v="110022"/>
    <x v="1"/>
    <x v="1"/>
    <x v="1"/>
    <n v="137216.19"/>
  </r>
  <r>
    <x v="19"/>
    <s v="2021/03/31"/>
    <s v="大成中证红利指数A"/>
    <s v="090010"/>
    <x v="1"/>
    <x v="2"/>
    <x v="2"/>
    <n v="132462.91"/>
  </r>
  <r>
    <x v="19"/>
    <s v="2021/03/31"/>
    <s v="H股ETF"/>
    <s v="SH510900"/>
    <x v="1"/>
    <x v="2"/>
    <x v="5"/>
    <n v="93766.399999999994"/>
  </r>
  <r>
    <x v="19"/>
    <s v="2021/03/31"/>
    <s v="易方达中证全指证券公司指数(LOF)A"/>
    <s v="502010"/>
    <x v="1"/>
    <x v="2"/>
    <x v="5"/>
    <n v="66754.58"/>
  </r>
  <r>
    <x v="19"/>
    <s v="2021/03/31"/>
    <s v="广发医药卫生联接A"/>
    <s v="001180"/>
    <x v="1"/>
    <x v="1"/>
    <x v="3"/>
    <n v="58536.25"/>
  </r>
  <r>
    <x v="19"/>
    <s v="2021/03/31"/>
    <s v="易方达蓝筹精选混合"/>
    <s v="005827"/>
    <x v="1"/>
    <x v="1"/>
    <x v="1"/>
    <n v="57617.01"/>
  </r>
  <r>
    <x v="19"/>
    <s v="2021/03/31"/>
    <s v="恒生ETF"/>
    <s v="SZ159920"/>
    <x v="1"/>
    <x v="2"/>
    <x v="5"/>
    <n v="31137.599999999999"/>
  </r>
  <r>
    <x v="19"/>
    <s v="2021/03/31"/>
    <s v="华安德国(DAX)联接(QDII)"/>
    <s v="000614"/>
    <x v="1"/>
    <x v="2"/>
    <x v="5"/>
    <n v="15907.07"/>
  </r>
  <r>
    <x v="19"/>
    <s v="2021/03/31"/>
    <s v="鹏扬泓利债券C"/>
    <s v="006060"/>
    <x v="3"/>
    <x v="7"/>
    <x v="12"/>
    <n v="12152.44"/>
  </r>
  <r>
    <x v="19"/>
    <s v="2021/03/31"/>
    <s v="东方红策略精选混合C"/>
    <s v="001406"/>
    <x v="3"/>
    <x v="7"/>
    <x v="12"/>
    <n v="12045.72"/>
  </r>
  <r>
    <x v="19"/>
    <s v="2021/03/31"/>
    <s v="广发趋势优选灵活配置混合C"/>
    <s v="008127"/>
    <x v="3"/>
    <x v="7"/>
    <x v="12"/>
    <n v="12015.35"/>
  </r>
  <r>
    <x v="19"/>
    <s v="2021/03/31"/>
    <s v="工银瑞信双利债券B"/>
    <s v="485011"/>
    <x v="3"/>
    <x v="7"/>
    <x v="12"/>
    <n v="11938.12"/>
  </r>
  <r>
    <x v="19"/>
    <s v="2021/03/31"/>
    <s v="南方安裕混合C"/>
    <s v="006586"/>
    <x v="3"/>
    <x v="7"/>
    <x v="12"/>
    <n v="7972.92"/>
  </r>
  <r>
    <x v="19"/>
    <s v="2021/03/31"/>
    <s v="南方宝元债券C"/>
    <s v="006585"/>
    <x v="3"/>
    <x v="7"/>
    <x v="12"/>
    <n v="3989.91"/>
  </r>
  <r>
    <x v="19"/>
    <s v="2021/03/31"/>
    <s v="余额宝/微信"/>
    <m/>
    <x v="3"/>
    <x v="5"/>
    <x v="8"/>
    <n v="190219.91"/>
  </r>
  <r>
    <x v="19"/>
    <s v="2021/03/31"/>
    <s v="华泰证券-现金余额"/>
    <m/>
    <x v="3"/>
    <x v="5"/>
    <x v="8"/>
    <n v="36684.5"/>
  </r>
  <r>
    <x v="19"/>
    <s v="2021/03/31"/>
    <s v="招行-货币基金/招行余额"/>
    <m/>
    <x v="3"/>
    <x v="5"/>
    <x v="8"/>
    <n v="515252.43000000005"/>
  </r>
  <r>
    <x v="19"/>
    <s v="2021/03/31"/>
    <s v="香港AIA保险"/>
    <m/>
    <x v="3"/>
    <x v="6"/>
    <x v="9"/>
    <n v="80000"/>
  </r>
  <r>
    <x v="19"/>
    <s v="2021/03/31"/>
    <s v="中信信托100万"/>
    <m/>
    <x v="3"/>
    <x v="5"/>
    <x v="10"/>
    <n v="1000000"/>
  </r>
  <r>
    <x v="19"/>
    <s v="2021/03/31"/>
    <s v="SAP德国股票-OwnSAP"/>
    <m/>
    <x v="3"/>
    <x v="5"/>
    <x v="11"/>
    <n v="234975.58300000001"/>
  </r>
  <r>
    <x v="19"/>
    <s v="2021/03/31"/>
    <s v="招商股票+现金"/>
    <m/>
    <x v="3"/>
    <x v="5"/>
    <x v="8"/>
    <n v="3000"/>
  </r>
  <r>
    <x v="19"/>
    <s v="2021/03/31"/>
    <s v="稳稳的幸福"/>
    <m/>
    <x v="3"/>
    <x v="7"/>
    <x v="12"/>
    <n v="19931.63"/>
  </r>
  <r>
    <x v="19"/>
    <s v="2021/03/31"/>
    <s v="白鹭量化CTA一号"/>
    <m/>
    <x v="2"/>
    <x v="8"/>
    <x v="13"/>
    <n v="1023856.85"/>
  </r>
  <r>
    <x v="19"/>
    <s v="2021/03/31"/>
    <s v="幻方量化专享71号1期"/>
    <m/>
    <x v="2"/>
    <x v="3"/>
    <x v="4"/>
    <n v="1024500"/>
  </r>
  <r>
    <x v="19"/>
    <s v="2021/03/31"/>
    <s v="进化论复合策略一号"/>
    <m/>
    <x v="1"/>
    <x v="4"/>
    <x v="14"/>
    <n v="911421.15"/>
  </r>
  <r>
    <x v="19"/>
    <s v="2021/03/31"/>
    <s v="白鹭群贤二号量化多策略"/>
    <m/>
    <x v="3"/>
    <x v="9"/>
    <x v="15"/>
    <n v="1000000"/>
  </r>
  <r>
    <x v="20"/>
    <d v="2021-04-30T00:00:00"/>
    <s v="富国中证红利指数增强A"/>
    <s v="100032"/>
    <x v="1"/>
    <x v="2"/>
    <x v="2"/>
    <n v="556266.59"/>
  </r>
  <r>
    <x v="20"/>
    <d v="2021-04-30T00:00:00"/>
    <s v="中欧医疗健康混合A"/>
    <s v="003095"/>
    <x v="1"/>
    <x v="1"/>
    <x v="3"/>
    <n v="393181.71"/>
  </r>
  <r>
    <x v="20"/>
    <d v="2021-04-30T00:00:00"/>
    <s v="创成长ETF"/>
    <s v="SZ159967"/>
    <x v="1"/>
    <x v="4"/>
    <x v="6"/>
    <n v="343166.9"/>
  </r>
  <r>
    <x v="20"/>
    <d v="2021-04-30T00:00:00"/>
    <s v="中欧价值发现混合A"/>
    <s v="166005"/>
    <x v="1"/>
    <x v="2"/>
    <x v="2"/>
    <n v="307670.08"/>
  </r>
  <r>
    <x v="20"/>
    <d v="2021-04-30T00:00:00"/>
    <s v="广发中证全指金融地产联接A"/>
    <s v="001469"/>
    <x v="1"/>
    <x v="2"/>
    <x v="5"/>
    <n v="293096.96999999997"/>
  </r>
  <r>
    <x v="20"/>
    <d v="2021-04-30T00:00:00"/>
    <s v="传媒ETF"/>
    <s v="SH512980"/>
    <x v="1"/>
    <x v="2"/>
    <x v="5"/>
    <n v="289156"/>
  </r>
  <r>
    <x v="20"/>
    <d v="2021-04-30T00:00:00"/>
    <s v="汇添富价值精选混合A"/>
    <s v="519069"/>
    <x v="1"/>
    <x v="1"/>
    <x v="1"/>
    <n v="254958.98"/>
  </r>
  <r>
    <x v="20"/>
    <d v="2021-04-30T00:00:00"/>
    <s v="广发中证环保ETF联接A"/>
    <s v="001064"/>
    <x v="1"/>
    <x v="2"/>
    <x v="5"/>
    <n v="209573.95"/>
  </r>
  <r>
    <x v="20"/>
    <d v="2021-04-30T00:00:00"/>
    <s v="易方达消费行业股票"/>
    <s v="110022"/>
    <x v="1"/>
    <x v="1"/>
    <x v="1"/>
    <n v="147011.35"/>
  </r>
  <r>
    <x v="20"/>
    <d v="2021-04-30T00:00:00"/>
    <s v="大成中证红利指数A"/>
    <s v="090010"/>
    <x v="1"/>
    <x v="2"/>
    <x v="2"/>
    <n v="136024.48000000001"/>
  </r>
  <r>
    <x v="20"/>
    <d v="2021-04-30T00:00:00"/>
    <s v="申万菱信沪深300指数增强A"/>
    <s v="310318"/>
    <x v="1"/>
    <x v="2"/>
    <x v="5"/>
    <n v="98930.59"/>
  </r>
  <r>
    <x v="20"/>
    <d v="2021-04-30T00:00:00"/>
    <s v="广发养老指数A"/>
    <s v="000968"/>
    <x v="1"/>
    <x v="1"/>
    <x v="1"/>
    <n v="89891.39"/>
  </r>
  <r>
    <x v="20"/>
    <d v="2021-04-30T00:00:00"/>
    <s v="易方达中证全指证券公司指数(LOF)A"/>
    <s v="502010"/>
    <x v="1"/>
    <x v="2"/>
    <x v="5"/>
    <n v="66686.16"/>
  </r>
  <r>
    <x v="20"/>
    <d v="2021-04-30T00:00:00"/>
    <s v="易方达蓝筹精选混合"/>
    <s v="005827"/>
    <x v="1"/>
    <x v="1"/>
    <x v="1"/>
    <n v="60186.720000000001"/>
  </r>
  <r>
    <x v="20"/>
    <d v="2021-04-30T00:00:00"/>
    <s v="华安德国(DAX)联接(QDII)"/>
    <s v="000614"/>
    <x v="1"/>
    <x v="2"/>
    <x v="5"/>
    <n v="16243.61"/>
  </r>
  <r>
    <x v="20"/>
    <d v="2021-04-30T00:00:00"/>
    <s v="鹏扬泓利债券C"/>
    <s v="006060"/>
    <x v="3"/>
    <x v="7"/>
    <x v="12"/>
    <n v="12111.7"/>
  </r>
  <r>
    <x v="20"/>
    <d v="2021-04-30T00:00:00"/>
    <s v="东方红策略精选混合C"/>
    <s v="001406"/>
    <x v="3"/>
    <x v="7"/>
    <x v="12"/>
    <n v="12107"/>
  </r>
  <r>
    <x v="20"/>
    <d v="2021-04-30T00:00:00"/>
    <s v="广发趋势优选灵活配置混合C"/>
    <s v="008127"/>
    <x v="3"/>
    <x v="7"/>
    <x v="12"/>
    <n v="12059.19"/>
  </r>
  <r>
    <x v="20"/>
    <d v="2021-04-30T00:00:00"/>
    <s v="工银瑞信双利债券B"/>
    <s v="485011"/>
    <x v="3"/>
    <x v="7"/>
    <x v="12"/>
    <n v="12011.04"/>
  </r>
  <r>
    <x v="20"/>
    <d v="2021-04-30T00:00:00"/>
    <s v="南方安裕混合C"/>
    <s v="006586"/>
    <x v="3"/>
    <x v="7"/>
    <x v="12"/>
    <n v="8014.18"/>
  </r>
  <r>
    <x v="20"/>
    <d v="2021-04-30T00:00:00"/>
    <s v="南方宝元债券C"/>
    <s v="006585"/>
    <x v="3"/>
    <x v="7"/>
    <x v="12"/>
    <n v="4000.34"/>
  </r>
  <r>
    <x v="20"/>
    <d v="2021-04-30T00:00:00"/>
    <s v="余额宝/微信"/>
    <m/>
    <x v="3"/>
    <x v="5"/>
    <x v="8"/>
    <n v="37933.74"/>
  </r>
  <r>
    <x v="20"/>
    <d v="2021-04-30T00:00:00"/>
    <s v="华泰证券-现金余额"/>
    <m/>
    <x v="3"/>
    <x v="5"/>
    <x v="8"/>
    <n v="228.8"/>
  </r>
  <r>
    <x v="20"/>
    <d v="2021-04-30T00:00:00"/>
    <s v="招行-货币基金/招行余额"/>
    <m/>
    <x v="3"/>
    <x v="5"/>
    <x v="8"/>
    <n v="424081.83"/>
  </r>
  <r>
    <x v="20"/>
    <d v="2021-04-30T00:00:00"/>
    <s v="香港AIA保险"/>
    <m/>
    <x v="3"/>
    <x v="6"/>
    <x v="9"/>
    <n v="80000"/>
  </r>
  <r>
    <x v="20"/>
    <d v="2021-04-30T00:00:00"/>
    <s v="中信信托100万"/>
    <m/>
    <x v="3"/>
    <x v="5"/>
    <x v="10"/>
    <n v="1000000"/>
  </r>
  <r>
    <x v="20"/>
    <d v="2021-04-30T00:00:00"/>
    <s v="SAP德国股票-OwnSAP"/>
    <m/>
    <x v="3"/>
    <x v="5"/>
    <x v="11"/>
    <n v="275944.84000000003"/>
  </r>
  <r>
    <x v="20"/>
    <d v="2021-04-30T00:00:00"/>
    <s v="招商股票+现金"/>
    <m/>
    <x v="3"/>
    <x v="5"/>
    <x v="8"/>
    <n v="3000"/>
  </r>
  <r>
    <x v="20"/>
    <d v="2021-04-30T00:00:00"/>
    <s v="稳稳的幸福"/>
    <m/>
    <x v="3"/>
    <x v="7"/>
    <x v="12"/>
    <n v="20071.12"/>
  </r>
  <r>
    <x v="20"/>
    <d v="2021-04-30T00:00:00"/>
    <s v="白鹭量化CTA一号"/>
    <m/>
    <x v="2"/>
    <x v="8"/>
    <x v="13"/>
    <n v="1013916.5"/>
  </r>
  <r>
    <x v="20"/>
    <d v="2021-04-30T00:00:00"/>
    <s v="幻方量化专享71号1期"/>
    <m/>
    <x v="2"/>
    <x v="3"/>
    <x v="4"/>
    <n v="1087500"/>
  </r>
  <r>
    <x v="20"/>
    <d v="2021-04-30T00:00:00"/>
    <s v="进化论复合策略一号"/>
    <m/>
    <x v="1"/>
    <x v="4"/>
    <x v="14"/>
    <n v="951654.76"/>
  </r>
  <r>
    <x v="20"/>
    <d v="2021-04-30T00:00:00"/>
    <s v="白鹭群贤二号量化多策略"/>
    <m/>
    <x v="3"/>
    <x v="9"/>
    <x v="15"/>
    <n v="1017770.59"/>
  </r>
  <r>
    <x v="20"/>
    <d v="2021-04-30T00:00:00"/>
    <s v="希瓦小牛45号"/>
    <m/>
    <x v="1"/>
    <x v="1"/>
    <x v="16"/>
    <n v="999599.92"/>
  </r>
  <r>
    <x v="21"/>
    <d v="2021-06-01T00:00:00"/>
    <s v="富国中证红利指数增强A"/>
    <s v="100032"/>
    <x v="1"/>
    <x v="2"/>
    <x v="2"/>
    <n v="580408.36"/>
  </r>
  <r>
    <x v="21"/>
    <d v="2021-06-01T00:00:00"/>
    <s v="中欧医疗健康混合A"/>
    <s v="003095"/>
    <x v="1"/>
    <x v="1"/>
    <x v="3"/>
    <n v="410151.36"/>
  </r>
  <r>
    <x v="21"/>
    <d v="2021-06-01T00:00:00"/>
    <s v="创成长ETF"/>
    <s v="SZ159967"/>
    <x v="1"/>
    <x v="4"/>
    <x v="6"/>
    <n v="365788"/>
  </r>
  <r>
    <x v="21"/>
    <d v="2021-06-01T00:00:00"/>
    <s v="广发中证全指金融地产联接A"/>
    <s v="001469"/>
    <x v="1"/>
    <x v="2"/>
    <x v="5"/>
    <n v="308580.17"/>
  </r>
  <r>
    <x v="21"/>
    <d v="2021-06-01T00:00:00"/>
    <s v="中欧价值发现混合A"/>
    <s v="166005"/>
    <x v="1"/>
    <x v="2"/>
    <x v="2"/>
    <n v="306103.02"/>
  </r>
  <r>
    <x v="21"/>
    <d v="2021-06-01T00:00:00"/>
    <s v="传媒ETF"/>
    <s v="SH512980"/>
    <x v="1"/>
    <x v="2"/>
    <x v="5"/>
    <n v="297417.59999999998"/>
  </r>
  <r>
    <x v="21"/>
    <d v="2021-06-01T00:00:00"/>
    <s v="汇添富价值精选混合A"/>
    <s v="519069"/>
    <x v="1"/>
    <x v="1"/>
    <x v="1"/>
    <n v="266580.86"/>
  </r>
  <r>
    <x v="21"/>
    <d v="2021-06-01T00:00:00"/>
    <s v="广发中证环保ETF联接A"/>
    <s v="001064"/>
    <x v="1"/>
    <x v="2"/>
    <x v="5"/>
    <n v="228054.94"/>
  </r>
  <r>
    <x v="21"/>
    <d v="2021-06-01T00:00:00"/>
    <s v="易方达消费行业股票"/>
    <s v="110022"/>
    <x v="1"/>
    <x v="1"/>
    <x v="1"/>
    <n v="150733.51"/>
  </r>
  <r>
    <x v="21"/>
    <d v="2021-06-01T00:00:00"/>
    <s v="大成中证红利指数A"/>
    <s v="090010"/>
    <x v="1"/>
    <x v="2"/>
    <x v="2"/>
    <n v="143490.07"/>
  </r>
  <r>
    <x v="21"/>
    <d v="2021-06-01T00:00:00"/>
    <s v="申万菱信沪深300指数增强A"/>
    <s v="310318"/>
    <x v="1"/>
    <x v="2"/>
    <x v="5"/>
    <n v="102383.09"/>
  </r>
  <r>
    <x v="21"/>
    <d v="2021-06-01T00:00:00"/>
    <s v="广发养老指数A"/>
    <s v="000968"/>
    <x v="1"/>
    <x v="1"/>
    <x v="1"/>
    <n v="91763.29"/>
  </r>
  <r>
    <x v="21"/>
    <d v="2021-06-01T00:00:00"/>
    <s v="易方达中证全指证券公司指数(LOF)A"/>
    <s v="502010"/>
    <x v="1"/>
    <x v="2"/>
    <x v="5"/>
    <n v="73716.259999999995"/>
  </r>
  <r>
    <x v="21"/>
    <d v="2021-06-01T00:00:00"/>
    <s v="易方达蓝筹精选混合"/>
    <s v="005827"/>
    <x v="1"/>
    <x v="1"/>
    <x v="1"/>
    <n v="63408.480000000003"/>
  </r>
  <r>
    <x v="21"/>
    <d v="2021-06-01T00:00:00"/>
    <s v="华安德国(DAX)联接(QDII)"/>
    <s v="000614"/>
    <x v="1"/>
    <x v="2"/>
    <x v="5"/>
    <n v="16378.22"/>
  </r>
  <r>
    <x v="21"/>
    <d v="2021-06-01T00:00:00"/>
    <s v="鹏扬泓利债券C"/>
    <s v="006060"/>
    <x v="3"/>
    <x v="7"/>
    <x v="12"/>
    <n v="12212.42"/>
  </r>
  <r>
    <x v="21"/>
    <d v="2021-06-01T00:00:00"/>
    <s v="东方红策略精选混合C"/>
    <s v="001406"/>
    <x v="3"/>
    <x v="7"/>
    <x v="12"/>
    <n v="12146.6"/>
  </r>
  <r>
    <x v="21"/>
    <d v="2021-06-01T00:00:00"/>
    <s v="广发趋势优选灵活配置混合C"/>
    <s v="008127"/>
    <x v="3"/>
    <x v="7"/>
    <x v="12"/>
    <n v="12092.63"/>
  </r>
  <r>
    <x v="21"/>
    <d v="2021-06-01T00:00:00"/>
    <s v="工银瑞信双利债券B"/>
    <s v="485011"/>
    <x v="3"/>
    <x v="7"/>
    <x v="12"/>
    <n v="12083.97"/>
  </r>
  <r>
    <x v="21"/>
    <d v="2021-06-01T00:00:00"/>
    <s v="南方安裕混合C"/>
    <s v="006586"/>
    <x v="3"/>
    <x v="7"/>
    <x v="12"/>
    <n v="8061.75"/>
  </r>
  <r>
    <x v="21"/>
    <d v="2021-06-01T00:00:00"/>
    <s v="南方宝元债券C"/>
    <s v="006585"/>
    <x v="3"/>
    <x v="7"/>
    <x v="12"/>
    <n v="4031.3"/>
  </r>
  <r>
    <x v="21"/>
    <d v="2021-06-01T00:00:00"/>
    <s v="余额宝/微信"/>
    <m/>
    <x v="3"/>
    <x v="5"/>
    <x v="8"/>
    <n v="58585.01"/>
  </r>
  <r>
    <x v="21"/>
    <d v="2021-06-01T00:00:00"/>
    <s v="华泰证券-现金余额"/>
    <m/>
    <x v="3"/>
    <x v="5"/>
    <x v="8"/>
    <n v="228.85"/>
  </r>
  <r>
    <x v="21"/>
    <d v="2021-06-01T00:00:00"/>
    <s v="招行-货币基金/招行余额"/>
    <m/>
    <x v="3"/>
    <x v="5"/>
    <x v="8"/>
    <n v="426901.7"/>
  </r>
  <r>
    <x v="21"/>
    <d v="2021-06-01T00:00:00"/>
    <s v="香港AIA保险"/>
    <m/>
    <x v="3"/>
    <x v="6"/>
    <x v="9"/>
    <n v="80000"/>
  </r>
  <r>
    <x v="21"/>
    <d v="2021-06-01T00:00:00"/>
    <s v="中信信托100万"/>
    <m/>
    <x v="3"/>
    <x v="5"/>
    <x v="10"/>
    <n v="1000000"/>
  </r>
  <r>
    <x v="21"/>
    <d v="2021-06-01T00:00:00"/>
    <s v="SAP德国股票-OwnSAP"/>
    <m/>
    <x v="3"/>
    <x v="5"/>
    <x v="11"/>
    <n v="282239"/>
  </r>
  <r>
    <x v="21"/>
    <d v="2021-06-01T00:00:00"/>
    <s v="招商股票+现金"/>
    <m/>
    <x v="3"/>
    <x v="5"/>
    <x v="8"/>
    <n v="3000"/>
  </r>
  <r>
    <x v="21"/>
    <d v="2021-06-01T00:00:00"/>
    <s v="稳稳的幸福"/>
    <m/>
    <x v="3"/>
    <x v="7"/>
    <x v="12"/>
    <n v="20243.09"/>
  </r>
  <r>
    <x v="21"/>
    <d v="2021-06-01T00:00:00"/>
    <s v="白鹭量化CTA一号"/>
    <m/>
    <x v="2"/>
    <x v="8"/>
    <x v="13"/>
    <n v="1054340.6200000001"/>
  </r>
  <r>
    <x v="21"/>
    <d v="2021-06-01T00:00:00"/>
    <s v="幻方量化专享71号1期"/>
    <m/>
    <x v="2"/>
    <x v="3"/>
    <x v="4"/>
    <n v="1140800"/>
  </r>
  <r>
    <x v="21"/>
    <d v="2021-06-01T00:00:00"/>
    <s v="进化论复合策略一号"/>
    <m/>
    <x v="1"/>
    <x v="4"/>
    <x v="14"/>
    <n v="952628.15"/>
  </r>
  <r>
    <x v="21"/>
    <d v="2021-06-01T00:00:00"/>
    <s v="白鹭群贤二号量化多策略"/>
    <m/>
    <x v="3"/>
    <x v="9"/>
    <x v="15"/>
    <n v="1051696.28"/>
  </r>
  <r>
    <x v="21"/>
    <d v="2021-06-01T00:00:00"/>
    <s v="希瓦小牛45号"/>
    <m/>
    <x v="1"/>
    <x v="1"/>
    <x v="16"/>
    <n v="971894.12"/>
  </r>
  <r>
    <x v="22"/>
    <d v="2021-06-30T00:00:00"/>
    <s v="富国中证红利指数增强A"/>
    <s v="100032"/>
    <x v="1"/>
    <x v="2"/>
    <x v="2"/>
    <n v="578899.5"/>
  </r>
  <r>
    <x v="22"/>
    <d v="2021-06-30T00:00:00"/>
    <s v="中欧医疗健康混合A"/>
    <s v="003095"/>
    <x v="1"/>
    <x v="1"/>
    <x v="3"/>
    <n v="432469.03"/>
  </r>
  <r>
    <x v="22"/>
    <d v="2021-06-30T00:00:00"/>
    <s v="创成长ETF"/>
    <s v="SZ159967"/>
    <x v="1"/>
    <x v="4"/>
    <x v="6"/>
    <n v="390815.6"/>
  </r>
  <r>
    <x v="22"/>
    <d v="2021-06-30T00:00:00"/>
    <s v="中欧价值发现混合A"/>
    <s v="166005"/>
    <x v="1"/>
    <x v="2"/>
    <x v="2"/>
    <n v="299937.32"/>
  </r>
  <r>
    <x v="22"/>
    <d v="2021-06-30T00:00:00"/>
    <s v="广发中证全指金融地产联接A"/>
    <s v="001469"/>
    <x v="1"/>
    <x v="2"/>
    <x v="5"/>
    <n v="290774.49"/>
  </r>
  <r>
    <x v="22"/>
    <d v="2021-06-30T00:00:00"/>
    <s v="传媒ETF"/>
    <s v="SH512980"/>
    <x v="1"/>
    <x v="2"/>
    <x v="5"/>
    <n v="288437.59999999998"/>
  </r>
  <r>
    <x v="22"/>
    <d v="2021-06-30T00:00:00"/>
    <s v="汇添富价值精选混合A"/>
    <s v="519069"/>
    <x v="1"/>
    <x v="1"/>
    <x v="1"/>
    <n v="263888.78999999998"/>
  </r>
  <r>
    <x v="22"/>
    <d v="2021-06-30T00:00:00"/>
    <s v="广发中证环保ETF联接A"/>
    <s v="001064"/>
    <x v="1"/>
    <x v="2"/>
    <x v="5"/>
    <n v="250471.48"/>
  </r>
  <r>
    <x v="22"/>
    <d v="2021-06-30T00:00:00"/>
    <s v="大成中证红利指数A"/>
    <s v="090010"/>
    <x v="1"/>
    <x v="2"/>
    <x v="2"/>
    <n v="143216.1"/>
  </r>
  <r>
    <x v="22"/>
    <d v="2021-06-30T00:00:00"/>
    <s v="易方达消费行业股票"/>
    <s v="110022"/>
    <x v="1"/>
    <x v="1"/>
    <x v="1"/>
    <n v="143093.29"/>
  </r>
  <r>
    <x v="22"/>
    <d v="2021-06-30T00:00:00"/>
    <s v="申万菱信沪深300指数增强A"/>
    <s v="310318"/>
    <x v="1"/>
    <x v="2"/>
    <x v="5"/>
    <n v="100064.98"/>
  </r>
  <r>
    <x v="22"/>
    <d v="2021-06-30T00:00:00"/>
    <s v="广发养老指数A"/>
    <s v="000968"/>
    <x v="1"/>
    <x v="1"/>
    <x v="1"/>
    <n v="88247.61"/>
  </r>
  <r>
    <x v="22"/>
    <d v="2021-06-30T00:00:00"/>
    <s v="易方达中证全指证券公司指数(LOF)A"/>
    <s v="502010"/>
    <x v="1"/>
    <x v="2"/>
    <x v="5"/>
    <n v="70922.460000000006"/>
  </r>
  <r>
    <x v="22"/>
    <d v="2021-06-30T00:00:00"/>
    <s v="易方达蓝筹精选混合"/>
    <s v="005827"/>
    <x v="1"/>
    <x v="1"/>
    <x v="1"/>
    <n v="60832.69"/>
  </r>
  <r>
    <x v="22"/>
    <d v="2021-06-30T00:00:00"/>
    <s v="华安德国(DAX)联接(QDII)"/>
    <s v="000614"/>
    <x v="1"/>
    <x v="2"/>
    <x v="5"/>
    <n v="16254.82"/>
  </r>
  <r>
    <x v="22"/>
    <d v="2021-06-30T00:00:00"/>
    <s v="鹏扬泓利债券C"/>
    <s v="006060"/>
    <x v="3"/>
    <x v="7"/>
    <x v="12"/>
    <n v="12189.04"/>
  </r>
  <r>
    <x v="22"/>
    <d v="2021-06-30T00:00:00"/>
    <s v="东方红策略精选混合C"/>
    <s v="001406"/>
    <x v="3"/>
    <x v="7"/>
    <x v="12"/>
    <n v="12153.2"/>
  </r>
  <r>
    <x v="22"/>
    <d v="2021-06-30T00:00:00"/>
    <s v="广发趋势优选灵活配置混合C"/>
    <s v="008127"/>
    <x v="3"/>
    <x v="7"/>
    <x v="12"/>
    <n v="12080"/>
  </r>
  <r>
    <x v="22"/>
    <d v="2021-06-30T00:00:00"/>
    <s v="工银瑞信双利债券B"/>
    <s v="485011"/>
    <x v="3"/>
    <x v="7"/>
    <x v="12"/>
    <n v="12062.09"/>
  </r>
  <r>
    <x v="22"/>
    <d v="2021-06-30T00:00:00"/>
    <s v="南方安裕混合C"/>
    <s v="006586"/>
    <x v="3"/>
    <x v="7"/>
    <x v="12"/>
    <n v="8025.58"/>
  </r>
  <r>
    <x v="22"/>
    <d v="2021-06-30T00:00:00"/>
    <s v="南方宝元债券C"/>
    <s v="006585"/>
    <x v="3"/>
    <x v="7"/>
    <x v="12"/>
    <n v="3999.69"/>
  </r>
  <r>
    <x v="22"/>
    <d v="2021-06-30T00:00:00"/>
    <s v="余额宝/微信"/>
    <m/>
    <x v="3"/>
    <x v="5"/>
    <x v="8"/>
    <n v="54132.82"/>
  </r>
  <r>
    <x v="22"/>
    <d v="2021-06-30T00:00:00"/>
    <s v="华泰证券-现金余额"/>
    <m/>
    <x v="3"/>
    <x v="5"/>
    <x v="8"/>
    <n v="2229"/>
  </r>
  <r>
    <x v="22"/>
    <d v="2021-06-30T00:00:00"/>
    <s v="招行-货币基金/招行余额"/>
    <m/>
    <x v="3"/>
    <x v="5"/>
    <x v="8"/>
    <n v="515950.91000000003"/>
  </r>
  <r>
    <x v="22"/>
    <d v="2021-06-30T00:00:00"/>
    <s v="香港AIA保险"/>
    <m/>
    <x v="3"/>
    <x v="6"/>
    <x v="9"/>
    <n v="100000"/>
  </r>
  <r>
    <x v="22"/>
    <d v="2021-06-30T00:00:00"/>
    <s v="中信信托100万"/>
    <m/>
    <x v="3"/>
    <x v="5"/>
    <x v="10"/>
    <n v="1000000"/>
  </r>
  <r>
    <x v="22"/>
    <d v="2021-06-30T00:00:00"/>
    <s v="SAP德国股票-OwnSAP"/>
    <m/>
    <x v="3"/>
    <x v="5"/>
    <x v="11"/>
    <n v="304494.28000000003"/>
  </r>
  <r>
    <x v="22"/>
    <d v="2021-06-30T00:00:00"/>
    <s v="招商股票+现金"/>
    <m/>
    <x v="3"/>
    <x v="5"/>
    <x v="8"/>
    <n v="3000"/>
  </r>
  <r>
    <x v="22"/>
    <d v="2021-06-30T00:00:00"/>
    <s v="稳稳的幸福"/>
    <m/>
    <x v="3"/>
    <x v="7"/>
    <x v="12"/>
    <n v="22267.200000000001"/>
  </r>
  <r>
    <x v="22"/>
    <d v="2021-06-30T00:00:00"/>
    <s v="白鹭量化CTA一号"/>
    <m/>
    <x v="2"/>
    <x v="8"/>
    <x v="13"/>
    <n v="1041749"/>
  </r>
  <r>
    <x v="22"/>
    <d v="2021-06-30T00:00:00"/>
    <s v="幻方量化专享71号1期"/>
    <m/>
    <x v="2"/>
    <x v="3"/>
    <x v="4"/>
    <n v="1175000"/>
  </r>
  <r>
    <x v="22"/>
    <d v="2021-06-30T00:00:00"/>
    <s v="进化论复合策略一号"/>
    <m/>
    <x v="1"/>
    <x v="4"/>
    <x v="14"/>
    <n v="1011356"/>
  </r>
  <r>
    <x v="22"/>
    <d v="2021-06-30T00:00:00"/>
    <s v="白鹭群贤二号量化多策略"/>
    <m/>
    <x v="3"/>
    <x v="9"/>
    <x v="15"/>
    <n v="1060581"/>
  </r>
  <r>
    <x v="22"/>
    <d v="2021-06-30T00:00:00"/>
    <s v="希瓦小牛45号"/>
    <m/>
    <x v="1"/>
    <x v="1"/>
    <x v="16"/>
    <n v="984546"/>
  </r>
  <r>
    <x v="23"/>
    <d v="2021-08-01T00:00:00"/>
    <s v="富国中证红利指数增强A"/>
    <s v="100032"/>
    <x v="1"/>
    <x v="2"/>
    <x v="2"/>
    <n v="563810.9"/>
  </r>
  <r>
    <x v="23"/>
    <d v="2021-08-01T00:00:00"/>
    <s v="中欧医疗健康混合A"/>
    <s v="003095"/>
    <x v="1"/>
    <x v="1"/>
    <x v="3"/>
    <n v="384851.15"/>
  </r>
  <r>
    <x v="23"/>
    <d v="2021-08-01T00:00:00"/>
    <s v="中欧价值发现混合A"/>
    <s v="166005"/>
    <x v="1"/>
    <x v="2"/>
    <x v="2"/>
    <n v="292512.11"/>
  </r>
  <r>
    <x v="23"/>
    <d v="2021-08-01T00:00:00"/>
    <s v="广发中证全指金融地产联接A"/>
    <s v="001469"/>
    <x v="1"/>
    <x v="2"/>
    <x v="5"/>
    <n v="264065.96999999997"/>
  </r>
  <r>
    <x v="23"/>
    <d v="2021-08-01T00:00:00"/>
    <s v="传媒ETF"/>
    <s v="SH512980"/>
    <x v="1"/>
    <x v="2"/>
    <x v="5"/>
    <n v="247488.8"/>
  </r>
  <r>
    <x v="23"/>
    <d v="2021-08-01T00:00:00"/>
    <s v="汇添富价值精选混合A"/>
    <s v="519069"/>
    <x v="1"/>
    <x v="1"/>
    <x v="1"/>
    <n v="240973.34"/>
  </r>
  <r>
    <x v="23"/>
    <d v="2021-08-01T00:00:00"/>
    <s v="大成中证红利指数A"/>
    <s v="090010"/>
    <x v="1"/>
    <x v="2"/>
    <x v="2"/>
    <n v="138558.67000000001"/>
  </r>
  <r>
    <x v="23"/>
    <d v="2021-08-01T00:00:00"/>
    <s v="易方达消费行业股票"/>
    <s v="110022"/>
    <x v="1"/>
    <x v="1"/>
    <x v="1"/>
    <n v="119444.97"/>
  </r>
  <r>
    <x v="23"/>
    <d v="2021-08-01T00:00:00"/>
    <s v="申万菱信沪深300指数增强A"/>
    <s v="310318"/>
    <x v="1"/>
    <x v="2"/>
    <x v="5"/>
    <n v="96826.21"/>
  </r>
  <r>
    <x v="23"/>
    <d v="2021-08-01T00:00:00"/>
    <s v="广发养老指数A"/>
    <s v="000968"/>
    <x v="1"/>
    <x v="1"/>
    <x v="1"/>
    <n v="77398.649999999994"/>
  </r>
  <r>
    <x v="23"/>
    <d v="2021-08-01T00:00:00"/>
    <s v="易方达中证全指证券公司指数(LOF)A"/>
    <s v="502010"/>
    <x v="1"/>
    <x v="2"/>
    <x v="5"/>
    <n v="66942.73"/>
  </r>
  <r>
    <x v="23"/>
    <d v="2021-08-01T00:00:00"/>
    <s v="易方达蓝筹精选混合"/>
    <s v="005827"/>
    <x v="1"/>
    <x v="1"/>
    <x v="1"/>
    <n v="50557.9"/>
  </r>
  <r>
    <x v="23"/>
    <d v="2021-08-01T00:00:00"/>
    <s v="华安德国(DAX)联接(QDII)"/>
    <s v="000614"/>
    <x v="1"/>
    <x v="2"/>
    <x v="5"/>
    <n v="16288.48"/>
  </r>
  <r>
    <x v="23"/>
    <d v="2021-08-01T00:00:00"/>
    <s v="工银瑞信双利债券B"/>
    <s v="485011"/>
    <x v="3"/>
    <x v="7"/>
    <x v="12"/>
    <n v="12127.73"/>
  </r>
  <r>
    <x v="23"/>
    <d v="2021-08-01T00:00:00"/>
    <s v="鹏扬泓利债券C"/>
    <s v="006060"/>
    <x v="3"/>
    <x v="7"/>
    <x v="12"/>
    <n v="12113.07"/>
  </r>
  <r>
    <x v="23"/>
    <d v="2021-08-01T00:00:00"/>
    <s v="东方红策略精选混合C"/>
    <s v="001406"/>
    <x v="3"/>
    <x v="7"/>
    <x v="12"/>
    <n v="12084.37"/>
  </r>
  <r>
    <x v="23"/>
    <d v="2021-08-01T00:00:00"/>
    <s v="广发趋势优选灵活配置混合C"/>
    <s v="008127"/>
    <x v="3"/>
    <x v="7"/>
    <x v="12"/>
    <n v="12026.49"/>
  </r>
  <r>
    <x v="23"/>
    <d v="2021-08-01T00:00:00"/>
    <s v="南方安裕混合C"/>
    <s v="006586"/>
    <x v="3"/>
    <x v="7"/>
    <x v="12"/>
    <n v="8024.09"/>
  </r>
  <r>
    <x v="23"/>
    <d v="2021-08-01T00:00:00"/>
    <s v="南方宝元债券C"/>
    <s v="006585"/>
    <x v="3"/>
    <x v="7"/>
    <x v="12"/>
    <n v="3968.57"/>
  </r>
  <r>
    <x v="23"/>
    <d v="2021-08-01T00:00:00"/>
    <s v="余额宝/微信"/>
    <m/>
    <x v="3"/>
    <x v="5"/>
    <x v="8"/>
    <n v="63200.83"/>
  </r>
  <r>
    <x v="23"/>
    <d v="2021-08-01T00:00:00"/>
    <s v="华泰证券-现金余额"/>
    <m/>
    <x v="3"/>
    <x v="5"/>
    <x v="8"/>
    <n v="617573.25"/>
  </r>
  <r>
    <x v="23"/>
    <d v="2021-08-01T00:00:00"/>
    <s v="招行-货币基金/招行余额"/>
    <m/>
    <x v="3"/>
    <x v="5"/>
    <x v="8"/>
    <n v="513556.54000000004"/>
  </r>
  <r>
    <x v="23"/>
    <d v="2021-08-01T00:00:00"/>
    <s v="香港AIA保险"/>
    <m/>
    <x v="3"/>
    <x v="6"/>
    <x v="9"/>
    <n v="100000"/>
  </r>
  <r>
    <x v="23"/>
    <d v="2021-08-01T00:00:00"/>
    <s v="中信信托100万"/>
    <m/>
    <x v="3"/>
    <x v="5"/>
    <x v="10"/>
    <n v="1000000"/>
  </r>
  <r>
    <x v="23"/>
    <d v="2021-08-01T00:00:00"/>
    <s v="SAP德国股票-OwnSAP"/>
    <m/>
    <x v="3"/>
    <x v="5"/>
    <x v="11"/>
    <n v="317330"/>
  </r>
  <r>
    <x v="23"/>
    <d v="2021-08-01T00:00:00"/>
    <s v="招商股票+现金"/>
    <m/>
    <x v="3"/>
    <x v="5"/>
    <x v="8"/>
    <n v="3000"/>
  </r>
  <r>
    <x v="23"/>
    <d v="2021-08-01T00:00:00"/>
    <s v="稳稳的幸福"/>
    <m/>
    <x v="3"/>
    <x v="7"/>
    <x v="12"/>
    <n v="22405.84"/>
  </r>
  <r>
    <x v="23"/>
    <d v="2021-08-01T00:00:00"/>
    <s v="白鹭量化CTA一号"/>
    <m/>
    <x v="2"/>
    <x v="8"/>
    <x v="13"/>
    <n v="1009316.48"/>
  </r>
  <r>
    <x v="23"/>
    <d v="2021-08-01T00:00:00"/>
    <s v="幻方量化专享71号1期"/>
    <m/>
    <x v="2"/>
    <x v="3"/>
    <x v="4"/>
    <n v="1187817.75"/>
  </r>
  <r>
    <x v="23"/>
    <d v="2021-08-01T00:00:00"/>
    <s v="进化论复合策略一号"/>
    <m/>
    <x v="1"/>
    <x v="4"/>
    <x v="14"/>
    <n v="971771.57"/>
  </r>
  <r>
    <x v="23"/>
    <d v="2021-08-01T00:00:00"/>
    <s v="白鹭群贤二号量化多策略"/>
    <m/>
    <x v="3"/>
    <x v="9"/>
    <x v="15"/>
    <n v="1050644.45"/>
  </r>
  <r>
    <x v="23"/>
    <d v="2021-08-01T00:00:00"/>
    <s v="希瓦小牛45号"/>
    <m/>
    <x v="1"/>
    <x v="1"/>
    <x v="16"/>
    <n v="967842.66"/>
  </r>
  <r>
    <x v="24"/>
    <d v="2021-09-01T00:00:00"/>
    <s v="富国中证红利指数增强A"/>
    <s v="100032"/>
    <x v="1"/>
    <x v="2"/>
    <x v="2"/>
    <n v="625674.18000000005"/>
  </r>
  <r>
    <x v="24"/>
    <d v="2021-09-01T00:00:00"/>
    <s v="中欧医疗健康混合A"/>
    <s v="003095"/>
    <x v="1"/>
    <x v="1"/>
    <x v="3"/>
    <n v="341284.49"/>
  </r>
  <r>
    <x v="24"/>
    <d v="2021-09-01T00:00:00"/>
    <s v="中欧价值发现混合A"/>
    <s v="166005"/>
    <x v="1"/>
    <x v="2"/>
    <x v="2"/>
    <n v="317599.65000000002"/>
  </r>
  <r>
    <x v="24"/>
    <d v="2021-09-01T00:00:00"/>
    <s v="广发中证全指金融地产联接A"/>
    <s v="001469"/>
    <x v="1"/>
    <x v="2"/>
    <x v="5"/>
    <n v="275678.37"/>
  </r>
  <r>
    <x v="24"/>
    <d v="2021-09-01T00:00:00"/>
    <s v="传媒ETF"/>
    <s v="SH512980"/>
    <x v="1"/>
    <x v="2"/>
    <x v="5"/>
    <n v="243537.6"/>
  </r>
  <r>
    <x v="24"/>
    <d v="2021-09-01T00:00:00"/>
    <s v="汇添富价值精选混合A"/>
    <s v="519069"/>
    <x v="1"/>
    <x v="1"/>
    <x v="1"/>
    <n v="235917.49"/>
  </r>
  <r>
    <x v="24"/>
    <d v="2021-09-01T00:00:00"/>
    <s v="大成中证红利指数A"/>
    <s v="090010"/>
    <x v="1"/>
    <x v="2"/>
    <x v="2"/>
    <n v="152873.43"/>
  </r>
  <r>
    <x v="24"/>
    <d v="2021-09-01T00:00:00"/>
    <s v="易方达消费行业股票"/>
    <s v="110022"/>
    <x v="1"/>
    <x v="1"/>
    <x v="1"/>
    <n v="119277.06"/>
  </r>
  <r>
    <x v="24"/>
    <d v="2021-09-01T00:00:00"/>
    <s v="申万菱信沪深300指数增强A"/>
    <s v="310318"/>
    <x v="1"/>
    <x v="2"/>
    <x v="5"/>
    <n v="98807.28"/>
  </r>
  <r>
    <x v="24"/>
    <d v="2021-09-01T00:00:00"/>
    <s v="易方达中证全指证券公司指数(LOF)A"/>
    <s v="502010"/>
    <x v="1"/>
    <x v="2"/>
    <x v="5"/>
    <n v="73505.3"/>
  </r>
  <r>
    <x v="24"/>
    <d v="2021-09-01T00:00:00"/>
    <s v="广发养老指数A"/>
    <s v="000968"/>
    <x v="1"/>
    <x v="1"/>
    <x v="1"/>
    <n v="73084.56"/>
  </r>
  <r>
    <x v="24"/>
    <d v="2021-09-01T00:00:00"/>
    <s v="易方达蓝筹精选混合"/>
    <s v="005827"/>
    <x v="1"/>
    <x v="1"/>
    <x v="1"/>
    <n v="49381.38"/>
  </r>
  <r>
    <x v="24"/>
    <d v="2021-09-01T00:00:00"/>
    <s v="华安德国(DAX)联接(QDII)"/>
    <s v="000614"/>
    <x v="1"/>
    <x v="2"/>
    <x v="5"/>
    <n v="16389.439999999999"/>
  </r>
  <r>
    <x v="24"/>
    <d v="2021-09-01T00:00:00"/>
    <s v="东方红策略精选混合C"/>
    <s v="001406"/>
    <x v="3"/>
    <x v="7"/>
    <x v="12"/>
    <n v="12273.87"/>
  </r>
  <r>
    <x v="24"/>
    <d v="2021-09-01T00:00:00"/>
    <s v="鹏扬泓利债券C"/>
    <s v="006060"/>
    <x v="3"/>
    <x v="7"/>
    <x v="12"/>
    <n v="12193.64"/>
  </r>
  <r>
    <x v="24"/>
    <d v="2021-09-01T00:00:00"/>
    <s v="工银瑞信双利债券B"/>
    <s v="485011"/>
    <x v="3"/>
    <x v="7"/>
    <x v="12"/>
    <n v="12149.6"/>
  </r>
  <r>
    <x v="24"/>
    <d v="2021-09-01T00:00:00"/>
    <s v="广发趋势优选灵活配置混合C"/>
    <s v="008127"/>
    <x v="3"/>
    <x v="7"/>
    <x v="12"/>
    <n v="12140.94"/>
  </r>
  <r>
    <x v="24"/>
    <d v="2021-09-01T00:00:00"/>
    <s v="南方安裕混合C"/>
    <s v="006586"/>
    <x v="3"/>
    <x v="7"/>
    <x v="12"/>
    <n v="8147.01"/>
  </r>
  <r>
    <x v="24"/>
    <d v="2021-09-01T00:00:00"/>
    <s v="南方宝元债券C"/>
    <s v="006585"/>
    <x v="3"/>
    <x v="7"/>
    <x v="12"/>
    <n v="4015.42"/>
  </r>
  <r>
    <x v="24"/>
    <d v="2021-09-01T00:00:00"/>
    <s v="余额宝/微信"/>
    <m/>
    <x v="3"/>
    <x v="5"/>
    <x v="8"/>
    <n v="53191.320000000007"/>
  </r>
  <r>
    <x v="24"/>
    <d v="2021-09-01T00:00:00"/>
    <s v="华泰证券-现金余额"/>
    <m/>
    <x v="3"/>
    <x v="5"/>
    <x v="8"/>
    <n v="618672.34"/>
  </r>
  <r>
    <x v="24"/>
    <d v="2021-09-01T00:00:00"/>
    <s v="招行-货币基金/招行余额"/>
    <m/>
    <x v="3"/>
    <x v="5"/>
    <x v="8"/>
    <n v="566092.26"/>
  </r>
  <r>
    <x v="24"/>
    <d v="2021-09-01T00:00:00"/>
    <s v="香港AIA保险"/>
    <m/>
    <x v="3"/>
    <x v="6"/>
    <x v="9"/>
    <n v="100000"/>
  </r>
  <r>
    <x v="24"/>
    <d v="2021-09-01T00:00:00"/>
    <s v="中信信托100万"/>
    <m/>
    <x v="3"/>
    <x v="5"/>
    <x v="10"/>
    <n v="1000000"/>
  </r>
  <r>
    <x v="24"/>
    <d v="2021-09-01T00:00:00"/>
    <s v="SAP德国股票-OwnSAP"/>
    <m/>
    <x v="3"/>
    <x v="5"/>
    <x v="11"/>
    <n v="343554.58"/>
  </r>
  <r>
    <x v="24"/>
    <d v="2021-09-01T00:00:00"/>
    <s v="招商股票+现金"/>
    <m/>
    <x v="3"/>
    <x v="5"/>
    <x v="8"/>
    <n v="3000"/>
  </r>
  <r>
    <x v="24"/>
    <d v="2021-09-01T00:00:00"/>
    <s v="稳稳的幸福"/>
    <m/>
    <x v="3"/>
    <x v="7"/>
    <x v="12"/>
    <n v="22542.13"/>
  </r>
  <r>
    <x v="24"/>
    <d v="2021-09-01T00:00:00"/>
    <s v="白鹭量化CTA一号"/>
    <m/>
    <x v="2"/>
    <x v="8"/>
    <x v="13"/>
    <n v="988031.57"/>
  </r>
  <r>
    <x v="24"/>
    <d v="2021-09-01T00:00:00"/>
    <s v="幻方量化专享71号1期"/>
    <m/>
    <x v="2"/>
    <x v="3"/>
    <x v="4"/>
    <n v="1307256.6399999999"/>
  </r>
  <r>
    <x v="24"/>
    <d v="2021-09-01T00:00:00"/>
    <s v="进化论复合策略一号"/>
    <m/>
    <x v="1"/>
    <x v="4"/>
    <x v="14"/>
    <n v="975665.14"/>
  </r>
  <r>
    <x v="24"/>
    <d v="2021-09-01T00:00:00"/>
    <s v="白鹭群贤二号量化多策略"/>
    <m/>
    <x v="3"/>
    <x v="9"/>
    <x v="15"/>
    <n v="1069534.46"/>
  </r>
  <r>
    <x v="24"/>
    <d v="2021-09-01T00:00:00"/>
    <s v="希瓦小牛45号"/>
    <m/>
    <x v="1"/>
    <x v="1"/>
    <x v="16"/>
    <n v="948738.84"/>
  </r>
  <r>
    <x v="25"/>
    <d v="2021-10-06T00:00:00"/>
    <s v="中证100ETF"/>
    <s v="SH512910"/>
    <x v="1"/>
    <x v="4"/>
    <x v="6"/>
    <n v="611562.6"/>
  </r>
  <r>
    <x v="25"/>
    <d v="2021-10-06T00:00:00"/>
    <s v="富国中证红利指数增强A"/>
    <s v="100032"/>
    <x v="1"/>
    <x v="2"/>
    <x v="2"/>
    <n v="607567.85"/>
  </r>
  <r>
    <x v="25"/>
    <d v="2021-10-06T00:00:00"/>
    <s v="中欧医疗健康混合A"/>
    <s v="003095"/>
    <x v="1"/>
    <x v="1"/>
    <x v="3"/>
    <n v="390966.49"/>
  </r>
  <r>
    <x v="25"/>
    <d v="2021-10-06T00:00:00"/>
    <s v="中欧价值发现混合A"/>
    <s v="166005"/>
    <x v="1"/>
    <x v="2"/>
    <x v="2"/>
    <n v="328905.88"/>
  </r>
  <r>
    <x v="25"/>
    <d v="2021-10-06T00:00:00"/>
    <s v="广发中证全指金融地产联接A"/>
    <s v="001469"/>
    <x v="1"/>
    <x v="2"/>
    <x v="5"/>
    <n v="280555.58"/>
  </r>
  <r>
    <x v="25"/>
    <d v="2021-10-06T00:00:00"/>
    <s v="传媒ETF"/>
    <s v="SH512980"/>
    <x v="1"/>
    <x v="2"/>
    <x v="5"/>
    <n v="250362.4"/>
  </r>
  <r>
    <x v="25"/>
    <d v="2021-10-06T00:00:00"/>
    <s v="汇添富价值精选混合A"/>
    <s v="519069"/>
    <x v="1"/>
    <x v="1"/>
    <x v="1"/>
    <n v="240054.09"/>
  </r>
  <r>
    <x v="25"/>
    <d v="2021-10-06T00:00:00"/>
    <s v="大成中证红利指数A"/>
    <s v="090010"/>
    <x v="1"/>
    <x v="2"/>
    <x v="2"/>
    <n v="149380.35"/>
  </r>
  <r>
    <x v="25"/>
    <d v="2021-10-06T00:00:00"/>
    <s v="易方达消费行业股票"/>
    <s v="110022"/>
    <x v="1"/>
    <x v="1"/>
    <x v="1"/>
    <n v="127449.02"/>
  </r>
  <r>
    <x v="25"/>
    <d v="2021-10-06T00:00:00"/>
    <s v="申万菱信沪深300指数增强A"/>
    <s v="310318"/>
    <x v="1"/>
    <x v="2"/>
    <x v="5"/>
    <n v="99700.55"/>
  </r>
  <r>
    <x v="25"/>
    <d v="2021-10-06T00:00:00"/>
    <s v="易方达中证全指证券公司指数(LOF)A"/>
    <s v="502010"/>
    <x v="1"/>
    <x v="2"/>
    <x v="5"/>
    <n v="75307.009999999995"/>
  </r>
  <r>
    <x v="25"/>
    <d v="2021-10-06T00:00:00"/>
    <s v="广发养老指数A"/>
    <s v="000968"/>
    <x v="1"/>
    <x v="1"/>
    <x v="1"/>
    <n v="74949.75"/>
  </r>
  <r>
    <x v="25"/>
    <d v="2021-10-06T00:00:00"/>
    <s v="易方达蓝筹精选混合"/>
    <s v="005827"/>
    <x v="1"/>
    <x v="1"/>
    <x v="1"/>
    <n v="52366.22"/>
  </r>
  <r>
    <x v="25"/>
    <d v="2021-10-06T00:00:00"/>
    <s v="中概互联网ETF"/>
    <s v="SH513050"/>
    <x v="1"/>
    <x v="1"/>
    <x v="1"/>
    <n v="39939.800000000003"/>
  </r>
  <r>
    <x v="25"/>
    <d v="2021-10-06T00:00:00"/>
    <s v="华安德国(DAX)联接(QDII)"/>
    <s v="000614"/>
    <x v="1"/>
    <x v="2"/>
    <x v="5"/>
    <n v="15649.05"/>
  </r>
  <r>
    <x v="25"/>
    <d v="2021-10-06T00:00:00"/>
    <s v="东方红策略精选混合C"/>
    <s v="001406"/>
    <x v="3"/>
    <x v="7"/>
    <x v="12"/>
    <n v="12467.14"/>
  </r>
  <r>
    <x v="25"/>
    <d v="2021-10-06T00:00:00"/>
    <s v="鹏扬泓利债券C"/>
    <s v="006060"/>
    <x v="3"/>
    <x v="7"/>
    <x v="12"/>
    <n v="12213.3"/>
  </r>
  <r>
    <x v="25"/>
    <d v="2021-10-06T00:00:00"/>
    <s v="广发趋势优选灵活配置混合C"/>
    <s v="008127"/>
    <x v="3"/>
    <x v="7"/>
    <x v="12"/>
    <n v="12099.32"/>
  </r>
  <r>
    <x v="25"/>
    <d v="2021-10-06T00:00:00"/>
    <s v="工银瑞信双利债券B"/>
    <s v="485011"/>
    <x v="3"/>
    <x v="7"/>
    <x v="12"/>
    <n v="12069.39"/>
  </r>
  <r>
    <x v="25"/>
    <d v="2021-10-06T00:00:00"/>
    <s v="南方安裕混合C"/>
    <s v="006586"/>
    <x v="3"/>
    <x v="7"/>
    <x v="12"/>
    <n v="8124.66"/>
  </r>
  <r>
    <x v="25"/>
    <d v="2021-10-06T00:00:00"/>
    <s v="南方宝元债券C"/>
    <s v="006585"/>
    <x v="3"/>
    <x v="7"/>
    <x v="12"/>
    <n v="4014.45"/>
  </r>
  <r>
    <x v="25"/>
    <d v="2021-10-06T00:00:00"/>
    <s v="余额宝/微信"/>
    <m/>
    <x v="3"/>
    <x v="5"/>
    <x v="8"/>
    <n v="52251.16"/>
  </r>
  <r>
    <x v="25"/>
    <d v="2021-10-06T00:00:00"/>
    <s v="华泰证券-现金余额"/>
    <m/>
    <x v="3"/>
    <x v="5"/>
    <x v="8"/>
    <n v="372"/>
  </r>
  <r>
    <x v="25"/>
    <d v="2021-10-06T00:00:00"/>
    <s v="招行-货币基金/招行余额"/>
    <m/>
    <x v="3"/>
    <x v="5"/>
    <x v="8"/>
    <n v="539275.43999999994"/>
  </r>
  <r>
    <x v="25"/>
    <d v="2021-10-06T00:00:00"/>
    <s v="香港AIA保险"/>
    <m/>
    <x v="3"/>
    <x v="6"/>
    <x v="9"/>
    <n v="100000"/>
  </r>
  <r>
    <x v="25"/>
    <d v="2021-10-06T00:00:00"/>
    <s v="中信信托100万"/>
    <m/>
    <x v="3"/>
    <x v="5"/>
    <x v="10"/>
    <n v="1000000"/>
  </r>
  <r>
    <x v="25"/>
    <d v="2021-10-06T00:00:00"/>
    <s v="SAP德国股票-OwnSAP"/>
    <m/>
    <x v="3"/>
    <x v="5"/>
    <x v="11"/>
    <n v="312815.59000000003"/>
  </r>
  <r>
    <x v="25"/>
    <d v="2021-10-06T00:00:00"/>
    <s v="招商股票+现金"/>
    <m/>
    <x v="3"/>
    <x v="5"/>
    <x v="8"/>
    <n v="3000"/>
  </r>
  <r>
    <x v="25"/>
    <d v="2021-10-06T00:00:00"/>
    <s v="稳稳的幸福"/>
    <m/>
    <x v="3"/>
    <x v="7"/>
    <x v="12"/>
    <n v="40597.18"/>
  </r>
  <r>
    <x v="25"/>
    <d v="2021-10-06T00:00:00"/>
    <s v="白鹭量化CTA一号"/>
    <m/>
    <x v="2"/>
    <x v="8"/>
    <x v="13"/>
    <n v="1019615.63"/>
  </r>
  <r>
    <x v="25"/>
    <d v="2021-10-06T00:00:00"/>
    <s v="幻方量化专享71号1期"/>
    <m/>
    <x v="2"/>
    <x v="3"/>
    <x v="4"/>
    <n v="1299719.26"/>
  </r>
  <r>
    <x v="25"/>
    <d v="2021-10-06T00:00:00"/>
    <s v="进化论复合策略一号"/>
    <m/>
    <x v="1"/>
    <x v="4"/>
    <x v="14"/>
    <n v="993186.23"/>
  </r>
  <r>
    <x v="25"/>
    <d v="2021-10-06T00:00:00"/>
    <s v="白鹭群贤二号量化多策略"/>
    <m/>
    <x v="3"/>
    <x v="9"/>
    <x v="15"/>
    <n v="1079429.23"/>
  </r>
  <r>
    <x v="25"/>
    <d v="2021-10-06T00:00:00"/>
    <s v="希瓦小牛45号"/>
    <m/>
    <x v="1"/>
    <x v="1"/>
    <x v="16"/>
    <n v="930535.24"/>
  </r>
  <r>
    <x v="26"/>
    <d v="2021-10-31T00:00:00"/>
    <s v="中证100ETF"/>
    <s v="SH512910"/>
    <x v="1"/>
    <x v="4"/>
    <x v="6"/>
    <n v="618637.80000000005"/>
  </r>
  <r>
    <x v="26"/>
    <d v="2021-10-31T00:00:00"/>
    <s v="富国中证红利指数增强A"/>
    <s v="100032"/>
    <x v="1"/>
    <x v="2"/>
    <x v="2"/>
    <n v="573869.97"/>
  </r>
  <r>
    <x v="26"/>
    <d v="2021-10-31T00:00:00"/>
    <s v="中欧医疗健康混合A"/>
    <s v="003095"/>
    <x v="1"/>
    <x v="1"/>
    <x v="3"/>
    <n v="362880.74"/>
  </r>
  <r>
    <x v="26"/>
    <d v="2021-10-31T00:00:00"/>
    <s v="中欧价值发现混合A"/>
    <s v="166005"/>
    <x v="1"/>
    <x v="2"/>
    <x v="2"/>
    <n v="317130.99"/>
  </r>
  <r>
    <x v="26"/>
    <d v="2021-10-31T00:00:00"/>
    <s v="广发中证全指金融地产联接A"/>
    <s v="001469"/>
    <x v="1"/>
    <x v="2"/>
    <x v="5"/>
    <n v="278542.76"/>
  </r>
  <r>
    <x v="26"/>
    <d v="2021-10-31T00:00:00"/>
    <s v="传媒ETF"/>
    <s v="SH512980"/>
    <x v="1"/>
    <x v="2"/>
    <x v="5"/>
    <n v="250362.4"/>
  </r>
  <r>
    <x v="26"/>
    <d v="2021-10-31T00:00:00"/>
    <s v="汇添富价值精选混合A"/>
    <s v="519069"/>
    <x v="1"/>
    <x v="1"/>
    <x v="1"/>
    <n v="247079.75"/>
  </r>
  <r>
    <x v="26"/>
    <d v="2021-10-31T00:00:00"/>
    <s v="大成中证红利指数A"/>
    <s v="090010"/>
    <x v="1"/>
    <x v="2"/>
    <x v="2"/>
    <n v="141914.76"/>
  </r>
  <r>
    <x v="26"/>
    <d v="2021-10-31T00:00:00"/>
    <s v="易方达消费行业股票"/>
    <s v="110022"/>
    <x v="1"/>
    <x v="1"/>
    <x v="1"/>
    <n v="128568.46"/>
  </r>
  <r>
    <x v="26"/>
    <d v="2021-10-31T00:00:00"/>
    <s v="申万菱信沪深300指数增强A"/>
    <s v="310318"/>
    <x v="1"/>
    <x v="2"/>
    <x v="5"/>
    <n v="99801.93"/>
  </r>
  <r>
    <x v="26"/>
    <d v="2021-10-31T00:00:00"/>
    <s v="广发养老指数A"/>
    <s v="000968"/>
    <x v="1"/>
    <x v="1"/>
    <x v="1"/>
    <n v="74822.27"/>
  </r>
  <r>
    <x v="26"/>
    <d v="2021-10-31T00:00:00"/>
    <s v="易方达中证全指证券公司指数(LOF)A"/>
    <s v="502010"/>
    <x v="1"/>
    <x v="2"/>
    <x v="5"/>
    <n v="72490.41"/>
  </r>
  <r>
    <x v="26"/>
    <d v="2021-10-31T00:00:00"/>
    <s v="易方达蓝筹精选混合"/>
    <s v="005827"/>
    <x v="1"/>
    <x v="1"/>
    <x v="1"/>
    <n v="53729.03"/>
  </r>
  <r>
    <x v="26"/>
    <d v="2021-10-31T00:00:00"/>
    <s v="中概互联网ETF"/>
    <s v="SH513050"/>
    <x v="1"/>
    <x v="1"/>
    <x v="1"/>
    <n v="42858.7"/>
  </r>
  <r>
    <x v="26"/>
    <d v="2021-10-31T00:00:00"/>
    <s v="华安德国(DAX)联接(QDII)"/>
    <s v="000614"/>
    <x v="1"/>
    <x v="2"/>
    <x v="5"/>
    <n v="15671.49"/>
  </r>
  <r>
    <x v="26"/>
    <d v="2021-10-31T00:00:00"/>
    <s v="东方红策略精选混合C"/>
    <s v="001406"/>
    <x v="3"/>
    <x v="7"/>
    <x v="12"/>
    <n v="12431.31"/>
  </r>
  <r>
    <x v="26"/>
    <d v="2021-10-31T00:00:00"/>
    <s v="鹏扬泓利债券C"/>
    <s v="006060"/>
    <x v="3"/>
    <x v="7"/>
    <x v="12"/>
    <n v="12292.62"/>
  </r>
  <r>
    <x v="26"/>
    <d v="2021-10-31T00:00:00"/>
    <s v="工银瑞信双利债券B"/>
    <s v="485011"/>
    <x v="3"/>
    <x v="7"/>
    <x v="12"/>
    <n v="12135.02"/>
  </r>
  <r>
    <x v="26"/>
    <d v="2021-10-31T00:00:00"/>
    <s v="广发趋势优选灵活配置混合C"/>
    <s v="008127"/>
    <x v="3"/>
    <x v="7"/>
    <x v="12"/>
    <n v="12107.5"/>
  </r>
  <r>
    <x v="26"/>
    <d v="2021-10-31T00:00:00"/>
    <s v="南方安裕混合C"/>
    <s v="006586"/>
    <x v="3"/>
    <x v="7"/>
    <x v="12"/>
    <n v="8190.97"/>
  </r>
  <r>
    <x v="26"/>
    <d v="2021-10-31T00:00:00"/>
    <s v="南方宝元债券C"/>
    <s v="006585"/>
    <x v="3"/>
    <x v="7"/>
    <x v="12"/>
    <n v="4047.18"/>
  </r>
  <r>
    <x v="26"/>
    <d v="2021-10-31T00:00:00"/>
    <s v="余额宝/微信"/>
    <m/>
    <x v="3"/>
    <x v="5"/>
    <x v="8"/>
    <n v="57800.62"/>
  </r>
  <r>
    <x v="26"/>
    <d v="2021-10-31T00:00:00"/>
    <s v="华泰证券-现金余额"/>
    <m/>
    <x v="3"/>
    <x v="5"/>
    <x v="8"/>
    <n v="373.02"/>
  </r>
  <r>
    <x v="26"/>
    <d v="2021-10-31T00:00:00"/>
    <s v="招行-货币基金/招行余额"/>
    <m/>
    <x v="3"/>
    <x v="5"/>
    <x v="8"/>
    <n v="567775.29"/>
  </r>
  <r>
    <x v="26"/>
    <d v="2021-10-31T00:00:00"/>
    <s v="香港AIA保险"/>
    <m/>
    <x v="3"/>
    <x v="6"/>
    <x v="9"/>
    <n v="100000"/>
  </r>
  <r>
    <x v="26"/>
    <d v="2021-10-31T00:00:00"/>
    <s v="中信信托100万"/>
    <m/>
    <x v="3"/>
    <x v="5"/>
    <x v="10"/>
    <n v="1000000"/>
  </r>
  <r>
    <x v="26"/>
    <d v="2021-10-31T00:00:00"/>
    <s v="SAP德国股票-OwnSAP"/>
    <m/>
    <x v="3"/>
    <x v="5"/>
    <x v="11"/>
    <n v="349251.68"/>
  </r>
  <r>
    <x v="26"/>
    <d v="2021-10-31T00:00:00"/>
    <s v="招商股票+现金"/>
    <m/>
    <x v="3"/>
    <x v="5"/>
    <x v="8"/>
    <n v="3000"/>
  </r>
  <r>
    <x v="26"/>
    <d v="2021-10-31T00:00:00"/>
    <s v="稳稳的幸福"/>
    <m/>
    <x v="3"/>
    <x v="7"/>
    <x v="12"/>
    <n v="40742.080000000002"/>
  </r>
  <r>
    <x v="26"/>
    <d v="2021-10-31T00:00:00"/>
    <s v="白鹭量化CTA一号"/>
    <m/>
    <x v="2"/>
    <x v="8"/>
    <x v="13"/>
    <n v="1047766.63"/>
  </r>
  <r>
    <x v="26"/>
    <d v="2021-10-31T00:00:00"/>
    <s v="幻方量化专享71号1期"/>
    <m/>
    <x v="2"/>
    <x v="3"/>
    <x v="4"/>
    <n v="1236327.72"/>
  </r>
  <r>
    <x v="26"/>
    <d v="2021-10-31T00:00:00"/>
    <s v="进化论复合策略一号"/>
    <m/>
    <x v="1"/>
    <x v="4"/>
    <x v="14"/>
    <n v="1004218.03"/>
  </r>
  <r>
    <x v="26"/>
    <d v="2021-10-31T00:00:00"/>
    <s v="白鹭群贤二号量化多策略"/>
    <m/>
    <x v="3"/>
    <x v="9"/>
    <x v="15"/>
    <n v="1083926.8500000001"/>
  </r>
  <r>
    <x v="26"/>
    <d v="2021-10-31T00:00:00"/>
    <s v="希瓦小牛45号"/>
    <m/>
    <x v="1"/>
    <x v="1"/>
    <x v="16"/>
    <n v="956840.5"/>
  </r>
  <r>
    <x v="27"/>
    <d v="2021-12-01T00:00:00"/>
    <s v="富国中证红利指数增强A"/>
    <s v="100032"/>
    <x v="1"/>
    <x v="2"/>
    <x v="2"/>
    <n v="578396.55000000005"/>
  </r>
  <r>
    <x v="27"/>
    <d v="2021-12-01T00:00:00"/>
    <s v="中欧医疗健康混合A"/>
    <s v="003095"/>
    <x v="1"/>
    <x v="1"/>
    <x v="3"/>
    <n v="353518.82"/>
  </r>
  <r>
    <x v="27"/>
    <d v="2021-12-01T00:00:00"/>
    <s v="中欧价值发现混合A"/>
    <s v="166005"/>
    <x v="1"/>
    <x v="2"/>
    <x v="2"/>
    <n v="333899.95"/>
  </r>
  <r>
    <x v="27"/>
    <d v="2021-12-01T00:00:00"/>
    <s v="广发中证全指金融地产联接A"/>
    <s v="001469"/>
    <x v="1"/>
    <x v="2"/>
    <x v="5"/>
    <n v="273252.67"/>
  </r>
  <r>
    <x v="27"/>
    <d v="2021-12-01T00:00:00"/>
    <s v="传媒ETF"/>
    <s v="SH512980"/>
    <x v="1"/>
    <x v="2"/>
    <x v="5"/>
    <n v="266167.2"/>
  </r>
  <r>
    <x v="27"/>
    <d v="2021-12-01T00:00:00"/>
    <s v="汇添富价值精选混合A"/>
    <s v="519069"/>
    <x v="1"/>
    <x v="1"/>
    <x v="1"/>
    <n v="243205.79"/>
  </r>
  <r>
    <x v="27"/>
    <d v="2021-12-01T00:00:00"/>
    <s v="大成中证红利指数A"/>
    <s v="090010"/>
    <x v="1"/>
    <x v="2"/>
    <x v="2"/>
    <n v="144038"/>
  </r>
  <r>
    <x v="27"/>
    <d v="2021-12-01T00:00:00"/>
    <s v="易方达消费行业股票"/>
    <s v="110022"/>
    <x v="1"/>
    <x v="1"/>
    <x v="1"/>
    <n v="127365.06"/>
  </r>
  <r>
    <x v="27"/>
    <d v="2021-12-01T00:00:00"/>
    <s v="申万菱信沪深300指数增强A"/>
    <s v="310318"/>
    <x v="1"/>
    <x v="2"/>
    <x v="5"/>
    <n v="97979.78"/>
  </r>
  <r>
    <x v="27"/>
    <d v="2021-12-01T00:00:00"/>
    <s v="广发养老指数A"/>
    <s v="000968"/>
    <x v="1"/>
    <x v="1"/>
    <x v="1"/>
    <n v="76070.2"/>
  </r>
  <r>
    <x v="27"/>
    <d v="2021-12-01T00:00:00"/>
    <s v="易方达中证全指证券公司指数(LOF)A"/>
    <s v="502010"/>
    <x v="1"/>
    <x v="2"/>
    <x v="5"/>
    <n v="72410.59"/>
  </r>
  <r>
    <x v="27"/>
    <d v="2021-12-01T00:00:00"/>
    <s v="中概互联网ETF"/>
    <s v="SH513050"/>
    <x v="1"/>
    <x v="1"/>
    <x v="1"/>
    <n v="70598.3"/>
  </r>
  <r>
    <x v="27"/>
    <d v="2021-12-01T00:00:00"/>
    <s v="易方达蓝筹精选混合"/>
    <s v="005827"/>
    <x v="1"/>
    <x v="1"/>
    <x v="1"/>
    <n v="51280.82"/>
  </r>
  <r>
    <x v="27"/>
    <d v="2021-12-01T00:00:00"/>
    <s v="华安德国(DAX)联接(QDII)"/>
    <s v="000614"/>
    <x v="1"/>
    <x v="2"/>
    <x v="5"/>
    <n v="14863.8"/>
  </r>
  <r>
    <x v="27"/>
    <d v="2021-12-01T00:00:00"/>
    <s v="东方红策略精选混合C"/>
    <s v="001406"/>
    <x v="3"/>
    <x v="7"/>
    <x v="12"/>
    <n v="12412.46"/>
  </r>
  <r>
    <x v="27"/>
    <d v="2021-12-01T00:00:00"/>
    <s v="鹏扬泓利债券C"/>
    <s v="006060"/>
    <x v="3"/>
    <x v="7"/>
    <x v="12"/>
    <n v="12403.42"/>
  </r>
  <r>
    <x v="27"/>
    <d v="2021-12-01T00:00:00"/>
    <s v="广发趋势优选灵活配置混合C"/>
    <s v="008127"/>
    <x v="3"/>
    <x v="7"/>
    <x v="12"/>
    <n v="12185.53"/>
  </r>
  <r>
    <x v="27"/>
    <d v="2021-12-01T00:00:00"/>
    <s v="工银瑞信双利债券B"/>
    <s v="485011"/>
    <x v="3"/>
    <x v="7"/>
    <x v="12"/>
    <n v="12091.26"/>
  </r>
  <r>
    <x v="27"/>
    <d v="2021-12-01T00:00:00"/>
    <s v="南方安裕混合C"/>
    <s v="006586"/>
    <x v="3"/>
    <x v="7"/>
    <x v="12"/>
    <n v="8222.26"/>
  </r>
  <r>
    <x v="27"/>
    <d v="2021-12-01T00:00:00"/>
    <s v="南方宝元债券C"/>
    <s v="006585"/>
    <x v="3"/>
    <x v="7"/>
    <x v="12"/>
    <n v="4057.93"/>
  </r>
  <r>
    <x v="27"/>
    <d v="2021-12-01T00:00:00"/>
    <s v="余额宝/微信"/>
    <m/>
    <x v="3"/>
    <x v="5"/>
    <x v="8"/>
    <n v="64720.77"/>
  </r>
  <r>
    <x v="27"/>
    <d v="2021-12-01T00:00:00"/>
    <s v="华泰证券-现金余额"/>
    <m/>
    <x v="3"/>
    <x v="5"/>
    <x v="8"/>
    <n v="566685.69999999995"/>
  </r>
  <r>
    <x v="27"/>
    <d v="2021-12-01T00:00:00"/>
    <s v="招行-货币基金/招行余额"/>
    <m/>
    <x v="3"/>
    <x v="5"/>
    <x v="8"/>
    <n v="606372.68000000005"/>
  </r>
  <r>
    <x v="27"/>
    <d v="2021-12-01T00:00:00"/>
    <s v="香港AIA保险"/>
    <m/>
    <x v="3"/>
    <x v="6"/>
    <x v="9"/>
    <n v="100000"/>
  </r>
  <r>
    <x v="27"/>
    <d v="2021-12-01T00:00:00"/>
    <s v="中信信托100万"/>
    <m/>
    <x v="3"/>
    <x v="5"/>
    <x v="10"/>
    <n v="1000000"/>
  </r>
  <r>
    <x v="27"/>
    <d v="2021-12-01T00:00:00"/>
    <s v="SAP德国股票-OwnSAP"/>
    <m/>
    <x v="3"/>
    <x v="5"/>
    <x v="11"/>
    <n v="314662.59000000003"/>
  </r>
  <r>
    <x v="27"/>
    <d v="2021-12-01T00:00:00"/>
    <s v="招商股票+现金"/>
    <m/>
    <x v="3"/>
    <x v="5"/>
    <x v="8"/>
    <n v="3000"/>
  </r>
  <r>
    <x v="27"/>
    <d v="2021-12-01T00:00:00"/>
    <s v="稳稳的幸福"/>
    <m/>
    <x v="3"/>
    <x v="7"/>
    <x v="12"/>
    <n v="41073.360000000001"/>
  </r>
  <r>
    <x v="27"/>
    <d v="2021-12-01T00:00:00"/>
    <s v="白鹭量化CTA一号"/>
    <m/>
    <x v="2"/>
    <x v="8"/>
    <x v="13"/>
    <n v="1014122.75"/>
  </r>
  <r>
    <x v="27"/>
    <d v="2021-12-01T00:00:00"/>
    <s v="幻方量化专享71号1期"/>
    <m/>
    <x v="2"/>
    <x v="3"/>
    <x v="4"/>
    <n v="1236037"/>
  </r>
  <r>
    <x v="27"/>
    <d v="2021-12-01T00:00:00"/>
    <s v="进化论复合策略一号"/>
    <m/>
    <x v="1"/>
    <x v="4"/>
    <x v="14"/>
    <n v="1028228.41"/>
  </r>
  <r>
    <x v="27"/>
    <d v="2021-12-01T00:00:00"/>
    <s v="白鹭群贤二号量化多策略"/>
    <m/>
    <x v="3"/>
    <x v="9"/>
    <x v="15"/>
    <n v="1101017.82"/>
  </r>
  <r>
    <x v="27"/>
    <d v="2021-12-01T00:00:00"/>
    <s v="希瓦小牛45号"/>
    <m/>
    <x v="1"/>
    <x v="1"/>
    <x v="16"/>
    <n v="944237.98"/>
  </r>
  <r>
    <x v="28"/>
    <d v="2022-01-04T00:00:00"/>
    <s v="富国中证红利指数增强A"/>
    <s v="100032"/>
    <x v="1"/>
    <x v="2"/>
    <x v="2"/>
    <n v="606058.99"/>
  </r>
  <r>
    <x v="28"/>
    <d v="2022-01-04T00:00:00"/>
    <s v="中欧价值发现混合A"/>
    <s v="166005"/>
    <x v="1"/>
    <x v="2"/>
    <x v="2"/>
    <n v="361916.56"/>
  </r>
  <r>
    <x v="28"/>
    <d v="2022-01-04T00:00:00"/>
    <s v="传媒ETF"/>
    <s v="SH512980"/>
    <x v="1"/>
    <x v="2"/>
    <x v="5"/>
    <n v="320047.2"/>
  </r>
  <r>
    <x v="28"/>
    <d v="2022-01-04T00:00:00"/>
    <s v="中欧医疗健康混合A"/>
    <s v="003095"/>
    <x v="1"/>
    <x v="1"/>
    <x v="3"/>
    <n v="313198.74"/>
  </r>
  <r>
    <x v="28"/>
    <d v="2022-01-04T00:00:00"/>
    <s v="广发中证全指金融地产联接A"/>
    <s v="001469"/>
    <x v="1"/>
    <x v="2"/>
    <x v="5"/>
    <n v="283032.89"/>
  </r>
  <r>
    <x v="28"/>
    <d v="2022-01-04T00:00:00"/>
    <s v="汇添富价值精选混合A"/>
    <s v="519069"/>
    <x v="1"/>
    <x v="1"/>
    <x v="1"/>
    <n v="245306.92"/>
  </r>
  <r>
    <x v="28"/>
    <d v="2022-01-04T00:00:00"/>
    <s v="中证100ETF"/>
    <s v="SH512910"/>
    <x v="1"/>
    <x v="4"/>
    <x v="6"/>
    <n v="240972"/>
  </r>
  <r>
    <x v="28"/>
    <d v="2022-01-04T00:00:00"/>
    <s v="大成中证红利指数A"/>
    <s v="090010"/>
    <x v="1"/>
    <x v="2"/>
    <x v="2"/>
    <n v="149448.85"/>
  </r>
  <r>
    <x v="28"/>
    <d v="2022-01-04T00:00:00"/>
    <s v="易方达消费行业股票"/>
    <s v="110022"/>
    <x v="1"/>
    <x v="1"/>
    <x v="1"/>
    <n v="130919.3"/>
  </r>
  <r>
    <x v="28"/>
    <d v="2022-01-04T00:00:00"/>
    <s v="申万菱信沪深300指数增强A"/>
    <s v="310318"/>
    <x v="1"/>
    <x v="2"/>
    <x v="5"/>
    <n v="99473.12"/>
  </r>
  <r>
    <x v="28"/>
    <d v="2022-01-04T00:00:00"/>
    <s v="中概互联网ETF"/>
    <s v="SH513050"/>
    <x v="1"/>
    <x v="1"/>
    <x v="1"/>
    <n v="92876"/>
  </r>
  <r>
    <x v="28"/>
    <d v="2022-01-04T00:00:00"/>
    <s v="广发养老指数A"/>
    <s v="000968"/>
    <x v="1"/>
    <x v="1"/>
    <x v="1"/>
    <n v="78935.08"/>
  </r>
  <r>
    <x v="28"/>
    <d v="2022-01-04T00:00:00"/>
    <s v="易方达中证全指证券公司指数(LOF)A"/>
    <s v="502010"/>
    <x v="1"/>
    <x v="2"/>
    <x v="5"/>
    <n v="76224.97"/>
  </r>
  <r>
    <x v="28"/>
    <d v="2022-01-04T00:00:00"/>
    <s v="易方达蓝筹精选混合"/>
    <s v="005827"/>
    <x v="1"/>
    <x v="1"/>
    <x v="1"/>
    <n v="51983.49"/>
  </r>
  <r>
    <x v="28"/>
    <d v="2022-01-04T00:00:00"/>
    <s v="华安德国(DAX)联接(QDII)"/>
    <s v="000614"/>
    <x v="1"/>
    <x v="2"/>
    <x v="5"/>
    <n v="15424.7"/>
  </r>
  <r>
    <x v="28"/>
    <d v="2022-01-04T00:00:00"/>
    <s v="东方红策略精选混合C"/>
    <s v="001406"/>
    <x v="3"/>
    <x v="7"/>
    <x v="12"/>
    <n v="12617.04"/>
  </r>
  <r>
    <x v="28"/>
    <d v="2022-01-04T00:00:00"/>
    <s v="鹏扬泓利债券C"/>
    <s v="006060"/>
    <x v="3"/>
    <x v="7"/>
    <x v="12"/>
    <n v="12472.68"/>
  </r>
  <r>
    <x v="28"/>
    <d v="2022-01-04T00:00:00"/>
    <s v="广发趋势优选灵活配置混合C"/>
    <s v="008127"/>
    <x v="3"/>
    <x v="7"/>
    <x v="12"/>
    <n v="12301.46"/>
  </r>
  <r>
    <x v="28"/>
    <d v="2022-01-04T00:00:00"/>
    <s v="工银瑞信双利债券B"/>
    <s v="485011"/>
    <x v="3"/>
    <x v="7"/>
    <x v="12"/>
    <n v="12098.56"/>
  </r>
  <r>
    <x v="28"/>
    <d v="2022-01-04T00:00:00"/>
    <s v="南方安裕混合C"/>
    <s v="006586"/>
    <x v="3"/>
    <x v="7"/>
    <x v="12"/>
    <n v="8260.25"/>
  </r>
  <r>
    <x v="28"/>
    <d v="2022-01-04T00:00:00"/>
    <s v="南方宝元债券C"/>
    <s v="006585"/>
    <x v="3"/>
    <x v="7"/>
    <x v="12"/>
    <n v="4095.8"/>
  </r>
  <r>
    <x v="28"/>
    <d v="2022-01-04T00:00:00"/>
    <s v="余额宝/微信"/>
    <m/>
    <x v="3"/>
    <x v="5"/>
    <x v="8"/>
    <n v="57854.880000000005"/>
  </r>
  <r>
    <x v="28"/>
    <d v="2022-01-04T00:00:00"/>
    <s v="华泰证券-现金余额"/>
    <m/>
    <x v="3"/>
    <x v="5"/>
    <x v="8"/>
    <n v="283536.93"/>
  </r>
  <r>
    <x v="28"/>
    <d v="2022-01-04T00:00:00"/>
    <s v="招行-货币基金/招行余额"/>
    <m/>
    <x v="3"/>
    <x v="5"/>
    <x v="8"/>
    <n v="679552.38"/>
  </r>
  <r>
    <x v="28"/>
    <d v="2022-01-04T00:00:00"/>
    <s v="香港AIA保险"/>
    <m/>
    <x v="3"/>
    <x v="6"/>
    <x v="9"/>
    <n v="100000"/>
  </r>
  <r>
    <x v="28"/>
    <d v="2022-01-04T00:00:00"/>
    <s v="中信信托100万"/>
    <m/>
    <x v="3"/>
    <x v="5"/>
    <x v="10"/>
    <n v="1000000"/>
  </r>
  <r>
    <x v="28"/>
    <d v="2022-01-04T00:00:00"/>
    <s v="SAP德国股票-OwnSAP"/>
    <m/>
    <x v="3"/>
    <x v="5"/>
    <x v="11"/>
    <n v="357091.6"/>
  </r>
  <r>
    <x v="28"/>
    <d v="2022-01-04T00:00:00"/>
    <s v="招商股票+现金"/>
    <m/>
    <x v="3"/>
    <x v="5"/>
    <x v="8"/>
    <n v="3000"/>
  </r>
  <r>
    <x v="28"/>
    <d v="2022-01-04T00:00:00"/>
    <s v="稳稳的幸福"/>
    <m/>
    <x v="3"/>
    <x v="7"/>
    <x v="12"/>
    <n v="41285.949999999997"/>
  </r>
  <r>
    <x v="28"/>
    <d v="2022-01-04T00:00:00"/>
    <s v="白鹭量化CTA一号"/>
    <m/>
    <x v="2"/>
    <x v="8"/>
    <x v="13"/>
    <n v="1019615.63"/>
  </r>
  <r>
    <x v="28"/>
    <d v="2022-01-04T00:00:00"/>
    <s v="幻方量化专享71号1期"/>
    <m/>
    <x v="2"/>
    <x v="3"/>
    <x v="4"/>
    <n v="1173709.28"/>
  </r>
  <r>
    <x v="28"/>
    <d v="2022-01-04T00:00:00"/>
    <s v="进化论复合策略一号"/>
    <m/>
    <x v="1"/>
    <x v="4"/>
    <x v="14"/>
    <n v="987994.8"/>
  </r>
  <r>
    <x v="28"/>
    <d v="2022-01-04T00:00:00"/>
    <s v="白鹭群贤二号量化多策略"/>
    <m/>
    <x v="3"/>
    <x v="9"/>
    <x v="15"/>
    <n v="1097003.76"/>
  </r>
  <r>
    <x v="28"/>
    <d v="2022-01-04T00:00:00"/>
    <s v="希瓦小牛45号"/>
    <m/>
    <x v="1"/>
    <x v="1"/>
    <x v="16"/>
    <n v="910882.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5B7ADF-7B4C-9248-8E75-3B2A05DE1422}" name="PivotTable1" cacheId="3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 chartFormat="2">
  <location ref="J3:L23" firstHeaderRow="0" firstDataRow="1" firstDataCol="1" rowPageCount="1" colPageCount="1"/>
  <pivotFields count="8">
    <pivotField axis="axisPage" numFmtId="166" multipleItemSelectionAllowed="1" showAll="0">
      <items count="30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x="28"/>
        <item t="default"/>
      </items>
    </pivotField>
    <pivotField showAll="0"/>
    <pivotField showAll="0"/>
    <pivotField showAll="0"/>
    <pivotField axis="axisRow" showAll="0">
      <items count="13">
        <item m="1" x="8"/>
        <item m="1" x="5"/>
        <item m="1" x="10"/>
        <item m="1" x="6"/>
        <item m="1" x="9"/>
        <item m="1" x="7"/>
        <item m="1" x="11"/>
        <item m="1" x="4"/>
        <item x="0"/>
        <item x="1"/>
        <item x="2"/>
        <item x="3"/>
        <item t="default"/>
      </items>
    </pivotField>
    <pivotField axis="axisRow" showAll="0">
      <items count="18">
        <item m="1" x="12"/>
        <item m="1" x="14"/>
        <item m="1" x="15"/>
        <item m="1" x="10"/>
        <item m="1" x="11"/>
        <item m="1" x="16"/>
        <item m="1" x="13"/>
        <item x="0"/>
        <item x="1"/>
        <item x="2"/>
        <item sd="0" x="3"/>
        <item x="4"/>
        <item sd="0" x="5"/>
        <item sd="0" x="6"/>
        <item sd="0" x="7"/>
        <item sd="0" x="8"/>
        <item sd="0" x="9"/>
        <item t="default"/>
      </items>
    </pivotField>
    <pivotField axis="axisRow" showAll="0">
      <items count="18">
        <item x="6"/>
        <item x="13"/>
        <item x="11"/>
        <item x="15"/>
        <item x="5"/>
        <item x="9"/>
        <item x="10"/>
        <item x="12"/>
        <item x="7"/>
        <item x="3"/>
        <item x="1"/>
        <item x="16"/>
        <item x="4"/>
        <item x="2"/>
        <item x="8"/>
        <item x="0"/>
        <item x="14"/>
        <item t="default"/>
      </items>
    </pivotField>
    <pivotField dataField="1" numFmtId="4" showAll="0"/>
  </pivotFields>
  <rowFields count="3">
    <field x="4"/>
    <field x="5"/>
    <field x="6"/>
  </rowFields>
  <rowItems count="20">
    <i>
      <x v="9"/>
    </i>
    <i r="1">
      <x v="8"/>
    </i>
    <i r="2">
      <x v="9"/>
    </i>
    <i r="2">
      <x v="10"/>
    </i>
    <i r="2">
      <x v="11"/>
    </i>
    <i r="1">
      <x v="9"/>
    </i>
    <i r="2">
      <x v="4"/>
    </i>
    <i r="2">
      <x v="13"/>
    </i>
    <i r="1">
      <x v="11"/>
    </i>
    <i r="2">
      <x/>
    </i>
    <i r="2">
      <x v="16"/>
    </i>
    <i>
      <x v="10"/>
    </i>
    <i r="1">
      <x v="10"/>
    </i>
    <i r="1">
      <x v="15"/>
    </i>
    <i>
      <x v="11"/>
    </i>
    <i r="1">
      <x v="12"/>
    </i>
    <i r="1">
      <x v="13"/>
    </i>
    <i r="1">
      <x v="14"/>
    </i>
    <i r="1">
      <x v="16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Sum of 现值" fld="7" baseField="0" baseItem="0" numFmtId="3"/>
    <dataField name="%" fld="7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6C8302-1DB6-AE44-8678-5D071C8D111B}" name="PivotTable2" cacheId="2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 chartFormat="3">
  <location ref="O1:P33" firstHeaderRow="1" firstDataRow="1" firstDataCol="1"/>
  <pivotFields count="10">
    <pivotField axis="axisRow" numFmtId="166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dataField="1" numFmtId="4" showAll="0" defaultSubtotal="0">
      <items count="424">
        <item x="40"/>
        <item x="173"/>
        <item x="204"/>
        <item x="82"/>
        <item x="325"/>
        <item x="355"/>
        <item x="235"/>
        <item x="146"/>
        <item x="263"/>
        <item x="80"/>
        <item x="141"/>
        <item x="79"/>
        <item x="111"/>
        <item x="233"/>
        <item x="86"/>
        <item x="171"/>
        <item x="323"/>
        <item x="292"/>
        <item x="202"/>
        <item x="353"/>
        <item x="383"/>
        <item x="414"/>
        <item x="48"/>
        <item x="110"/>
        <item x="78"/>
        <item x="77"/>
        <item x="140"/>
        <item x="76"/>
        <item x="75"/>
        <item x="170"/>
        <item x="262"/>
        <item x="232"/>
        <item x="201"/>
        <item x="322"/>
        <item x="291"/>
        <item x="352"/>
        <item x="382"/>
        <item x="413"/>
        <item x="139"/>
        <item x="109"/>
        <item x="108"/>
        <item x="169"/>
        <item x="107"/>
        <item x="138"/>
        <item x="261"/>
        <item x="137"/>
        <item x="168"/>
        <item x="231"/>
        <item x="321"/>
        <item x="230"/>
        <item x="200"/>
        <item x="260"/>
        <item x="381"/>
        <item x="199"/>
        <item x="412"/>
        <item x="320"/>
        <item x="106"/>
        <item x="167"/>
        <item x="351"/>
        <item x="166"/>
        <item x="259"/>
        <item x="258"/>
        <item x="350"/>
        <item x="290"/>
        <item x="198"/>
        <item x="289"/>
        <item x="136"/>
        <item x="229"/>
        <item x="380"/>
        <item x="228"/>
        <item x="288"/>
        <item x="197"/>
        <item x="319"/>
        <item x="287"/>
        <item x="349"/>
        <item x="411"/>
        <item x="379"/>
        <item x="378"/>
        <item x="348"/>
        <item x="318"/>
        <item x="410"/>
        <item x="409"/>
        <item x="377"/>
        <item x="105"/>
        <item x="408"/>
        <item x="317"/>
        <item x="347"/>
        <item x="135"/>
        <item x="165"/>
        <item x="227"/>
        <item x="257"/>
        <item x="196"/>
        <item x="286"/>
        <item x="74"/>
        <item x="39"/>
        <item x="88"/>
        <item x="147"/>
        <item x="117"/>
        <item x="176"/>
        <item x="207"/>
        <item x="239"/>
        <item x="268"/>
        <item x="297"/>
        <item x="73"/>
        <item x="38"/>
        <item x="72"/>
        <item x="134"/>
        <item x="104"/>
        <item x="42"/>
        <item x="143"/>
        <item x="172"/>
        <item x="316"/>
        <item x="328"/>
        <item x="358"/>
        <item x="388"/>
        <item x="419"/>
        <item x="346"/>
        <item x="285"/>
        <item x="256"/>
        <item x="376"/>
        <item x="407"/>
        <item x="324"/>
        <item x="315"/>
        <item x="293"/>
        <item x="345"/>
        <item x="234"/>
        <item x="133"/>
        <item x="354"/>
        <item x="415"/>
        <item x="132"/>
        <item x="103"/>
        <item x="203"/>
        <item x="164"/>
        <item x="226"/>
        <item x="264"/>
        <item x="195"/>
        <item x="37"/>
        <item x="384"/>
        <item x="71"/>
        <item x="163"/>
        <item x="131"/>
        <item x="255"/>
        <item x="102"/>
        <item x="375"/>
        <item x="225"/>
        <item x="374"/>
        <item x="344"/>
        <item x="284"/>
        <item x="283"/>
        <item x="194"/>
        <item x="70"/>
        <item x="343"/>
        <item x="314"/>
        <item x="313"/>
        <item x="373"/>
        <item x="406"/>
        <item x="254"/>
        <item x="36"/>
        <item x="405"/>
        <item x="44"/>
        <item x="35"/>
        <item x="69"/>
        <item x="101"/>
        <item x="34"/>
        <item x="224"/>
        <item x="162"/>
        <item x="68"/>
        <item x="193"/>
        <item x="404"/>
        <item x="130"/>
        <item x="33"/>
        <item x="112"/>
        <item x="253"/>
        <item x="67"/>
        <item x="372"/>
        <item x="282"/>
        <item x="161"/>
        <item x="403"/>
        <item x="312"/>
        <item x="342"/>
        <item x="237"/>
        <item x="223"/>
        <item x="192"/>
        <item x="281"/>
        <item x="252"/>
        <item x="66"/>
        <item x="32"/>
        <item x="371"/>
        <item x="311"/>
        <item x="341"/>
        <item x="100"/>
        <item x="402"/>
        <item x="65"/>
        <item x="129"/>
        <item x="160"/>
        <item x="128"/>
        <item x="251"/>
        <item x="340"/>
        <item x="222"/>
        <item x="221"/>
        <item x="191"/>
        <item x="370"/>
        <item x="99"/>
        <item x="159"/>
        <item x="310"/>
        <item x="401"/>
        <item x="190"/>
        <item x="280"/>
        <item x="31"/>
        <item x="64"/>
        <item x="142"/>
        <item x="113"/>
        <item x="127"/>
        <item x="81"/>
        <item x="30"/>
        <item x="158"/>
        <item x="29"/>
        <item x="63"/>
        <item x="126"/>
        <item x="47"/>
        <item x="116"/>
        <item x="85"/>
        <item x="189"/>
        <item x="145"/>
        <item x="279"/>
        <item x="309"/>
        <item x="400"/>
        <item x="250"/>
        <item x="28"/>
        <item x="369"/>
        <item x="278"/>
        <item x="27"/>
        <item x="399"/>
        <item x="339"/>
        <item x="249"/>
        <item x="125"/>
        <item x="49"/>
        <item x="87"/>
        <item x="308"/>
        <item x="220"/>
        <item x="83"/>
        <item x="157"/>
        <item x="26"/>
        <item x="124"/>
        <item x="114"/>
        <item x="219"/>
        <item x="248"/>
        <item x="62"/>
        <item x="98"/>
        <item x="368"/>
        <item x="25"/>
        <item x="188"/>
        <item x="41"/>
        <item x="97"/>
        <item x="61"/>
        <item x="24"/>
        <item x="367"/>
        <item x="277"/>
        <item x="175"/>
        <item x="96"/>
        <item x="338"/>
        <item x="307"/>
        <item x="23"/>
        <item x="206"/>
        <item x="398"/>
        <item x="416"/>
        <item x="123"/>
        <item x="60"/>
        <item x="218"/>
        <item x="156"/>
        <item x="217"/>
        <item x="247"/>
        <item x="155"/>
        <item x="187"/>
        <item x="95"/>
        <item x="122"/>
        <item x="216"/>
        <item x="59"/>
        <item x="94"/>
        <item x="121"/>
        <item x="43"/>
        <item x="238"/>
        <item x="186"/>
        <item x="93"/>
        <item x="154"/>
        <item x="185"/>
        <item x="120"/>
        <item x="327"/>
        <item x="397"/>
        <item x="58"/>
        <item x="387"/>
        <item x="337"/>
        <item x="267"/>
        <item x="276"/>
        <item x="92"/>
        <item x="396"/>
        <item x="306"/>
        <item x="366"/>
        <item x="275"/>
        <item x="153"/>
        <item x="296"/>
        <item x="57"/>
        <item x="119"/>
        <item x="22"/>
        <item x="21"/>
        <item x="357"/>
        <item x="365"/>
        <item x="56"/>
        <item x="418"/>
        <item x="395"/>
        <item x="336"/>
        <item x="184"/>
        <item x="55"/>
        <item x="91"/>
        <item x="246"/>
        <item x="215"/>
        <item x="305"/>
        <item x="152"/>
        <item x="183"/>
        <item x="174"/>
        <item x="205"/>
        <item x="214"/>
        <item x="54"/>
        <item x="90"/>
        <item x="20"/>
        <item x="46"/>
        <item x="84"/>
        <item x="266"/>
        <item x="144"/>
        <item x="236"/>
        <item x="115"/>
        <item x="326"/>
        <item x="151"/>
        <item x="245"/>
        <item x="295"/>
        <item x="385"/>
        <item x="356"/>
        <item x="335"/>
        <item x="364"/>
        <item x="213"/>
        <item x="182"/>
        <item x="89"/>
        <item x="394"/>
        <item x="386"/>
        <item x="304"/>
        <item x="118"/>
        <item x="303"/>
        <item x="265"/>
        <item x="334"/>
        <item x="294"/>
        <item x="19"/>
        <item x="274"/>
        <item x="53"/>
        <item x="18"/>
        <item x="52"/>
        <item x="417"/>
        <item x="51"/>
        <item x="17"/>
        <item x="16"/>
        <item x="50"/>
        <item x="423"/>
        <item x="150"/>
        <item x="333"/>
        <item x="393"/>
        <item x="302"/>
        <item x="179"/>
        <item x="210"/>
        <item x="363"/>
        <item x="273"/>
        <item x="271"/>
        <item x="212"/>
        <item x="300"/>
        <item x="244"/>
        <item x="421"/>
        <item x="298"/>
        <item x="331"/>
        <item x="181"/>
        <item x="45"/>
        <item x="361"/>
        <item x="269"/>
        <item x="242"/>
        <item x="177"/>
        <item x="389"/>
        <item x="180"/>
        <item x="329"/>
        <item x="148"/>
        <item x="149"/>
        <item x="391"/>
        <item x="240"/>
        <item x="359"/>
        <item x="272"/>
        <item x="211"/>
        <item x="208"/>
        <item x="243"/>
        <item x="301"/>
        <item x="332"/>
        <item x="362"/>
        <item x="178"/>
        <item x="422"/>
        <item x="392"/>
        <item x="209"/>
        <item x="420"/>
        <item x="241"/>
        <item x="270"/>
        <item x="390"/>
        <item x="360"/>
        <item x="330"/>
        <item x="299"/>
        <item x="2"/>
        <item x="1"/>
        <item x="3"/>
        <item x="0"/>
        <item x="4"/>
        <item x="5"/>
        <item x="6"/>
        <item x="8"/>
        <item x="7"/>
        <item x="9"/>
        <item x="10"/>
        <item x="11"/>
        <item x="12"/>
        <item x="13"/>
        <item x="14"/>
        <item x="15"/>
      </items>
    </pivotField>
    <pivotField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axis="axisRow" showAll="0" defaultSubtotal="0">
      <items count="5">
        <item sd="0" x="0"/>
        <item x="1"/>
        <item x="2"/>
        <item x="3"/>
        <item sd="0" x="4"/>
      </items>
    </pivotField>
  </pivotFields>
  <rowFields count="2">
    <field x="9"/>
    <field x="0"/>
  </rowFields>
  <rowItems count="32">
    <i>
      <x v="1"/>
    </i>
    <i r="1">
      <x v="3"/>
    </i>
    <i r="1">
      <x v="4"/>
    </i>
    <i r="1">
      <x v="5"/>
    </i>
    <i r="1">
      <x v="7"/>
    </i>
    <i r="1">
      <x v="8"/>
    </i>
    <i r="1">
      <x v="10"/>
    </i>
    <i r="1">
      <x v="11"/>
    </i>
    <i r="1">
      <x v="12"/>
    </i>
    <i>
      <x v="2"/>
    </i>
    <i r="1">
      <x v="1"/>
    </i>
    <i r="1">
      <x v="2"/>
    </i>
    <i r="1">
      <x v="4"/>
    </i>
    <i r="1">
      <x v="5"/>
    </i>
    <i r="1">
      <x v="6"/>
    </i>
    <i r="1">
      <x v="7"/>
    </i>
    <i r="1">
      <x v="8"/>
    </i>
    <i r="1">
      <x v="11"/>
    </i>
    <i r="1">
      <x v="12"/>
    </i>
    <i>
      <x v="3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</rowItems>
  <colItems count="1">
    <i/>
  </colItems>
  <dataFields count="1">
    <dataField name="Sum of 现值" fld="7" baseField="0" baseItem="0" numFmtId="3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mo3_2" connectionId="1" xr16:uid="{00000000-0016-0000-0200-000000000000}" autoFormatId="16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867D15D-F0A6-3144-A6F2-5E33F2179224}" name="Table3" displayName="Table3" ref="A1:G58" totalsRowShown="0" headerRowDxfId="20" dataDxfId="19" tableBorderDxfId="18">
  <autoFilter ref="A1:G58" xr:uid="{EFD34260-A02A-FB46-B08A-10B33E9F197D}"/>
  <tableColumns count="7">
    <tableColumn id="1" xr3:uid="{939C74AE-9F5B-5A46-851D-88AAB79145FC}" name="name" dataDxfId="17"/>
    <tableColumn id="2" xr3:uid="{B1F7BD77-C3C2-AB4A-93A2-1C1403329E31}" name="code" dataDxfId="16"/>
    <tableColumn id="3" xr3:uid="{92E38D14-BF52-C642-9F75-C8652FEC0515}" name="inv_place" dataDxfId="15"/>
    <tableColumn id="4" xr3:uid="{DD7A772A-150A-7947-A63C-B30F7D0227E9}" name="type_1" dataDxfId="14"/>
    <tableColumn id="5" xr3:uid="{07F03570-52F6-FF4D-A6D0-3161A14324F7}" name="type_2" dataDxfId="13"/>
    <tableColumn id="6" xr3:uid="{30719090-2786-8B4D-A901-631C4CE05490}" name="type_3" dataDxfId="12"/>
    <tableColumn id="7" xr3:uid="{A385F69F-7FE4-0F41-8604-C66005FB4A9D}" name="Validation" dataDxfId="11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421AC50-A90A-0D40-A542-B7580A38B55E}" name="Table4" displayName="Table4" ref="A1:D10" totalsRowShown="0">
  <autoFilter ref="A1:D10" xr:uid="{969372DC-4B28-0D4F-9D2B-FFBBE191CCC9}"/>
  <tableColumns count="4">
    <tableColumn id="1" xr3:uid="{CD2B98C9-817A-F64F-B185-2C042E9F8C23}" name="投资日期"/>
    <tableColumn id="2" xr3:uid="{5B9C0C9F-5C23-334B-8C83-0249BF611D4C}" name="投资项目"/>
    <tableColumn id="3" xr3:uid="{3B551F34-8F89-764C-8382-CDD9980DE3FB}" name="投资地点"/>
    <tableColumn id="4" xr3:uid="{8D451B51-3D19-D14D-9839-F22DDB123B11}" name="投资金额" dataDxfId="1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C72FAA-EAE0-B343-8F03-E258C0F1F7EF}" name="Table1" displayName="Table1" ref="A1:H467" totalsRowShown="0" headerRowDxfId="9" dataDxfId="8">
  <autoFilter ref="A1:H467" xr:uid="{5DC72FAA-EAE0-B343-8F03-E258C0F1F7EF}"/>
  <tableColumns count="8">
    <tableColumn id="1" xr3:uid="{FA69B479-7356-B543-9C0B-4B4A5EBA04DC}" name="期间" dataDxfId="7"/>
    <tableColumn id="2" xr3:uid="{20720DC3-03FA-4043-AAEA-8D3A1240E9DC}" name="记录日期" dataDxfId="6"/>
    <tableColumn id="3" xr3:uid="{573113A8-AD73-D047-9C8A-4F504497EA76}" name="项目" dataDxfId="5"/>
    <tableColumn id="4" xr3:uid="{BAE8E1F0-DB0F-C84A-8FD5-92508AFF37F9}" name="代码" dataDxfId="4"/>
    <tableColumn id="5" xr3:uid="{DB1EAFE0-75FF-074A-90D6-7CF0D447981D}" name="分类1" dataDxfId="3">
      <calculatedColumnFormula>VLOOKUP(Monthly_Report!$C2,Table3[[name]:[type_3]],4,FALSE)</calculatedColumnFormula>
    </tableColumn>
    <tableColumn id="6" xr3:uid="{D5CCA361-4463-3C43-97BA-96C5E16D9010}" name="分类2" dataDxfId="2">
      <calculatedColumnFormula>VLOOKUP(Monthly_Report!$C2,Table3[[name]:[type_3]],5,FALSE)</calculatedColumnFormula>
    </tableColumn>
    <tableColumn id="7" xr3:uid="{997B8B69-0486-8C43-A8E6-3C7D6FFE9629}" name="分类3" dataDxfId="1">
      <calculatedColumnFormula>VLOOKUP(Monthly_Report!$C2,Table3[[name]:[type_3]],6,FALSE)</calculatedColumnFormula>
    </tableColumn>
    <tableColumn id="8" xr3:uid="{E9FEFD4F-4758-EF49-8D8F-75E0D46CFD0F}" name="现值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F25D4-1D66-484B-8DF3-4CB5CDA02AC6}">
  <dimension ref="A1:G58"/>
  <sheetViews>
    <sheetView tabSelected="1" zoomScale="150" zoomScaleNormal="150" workbookViewId="0">
      <selection activeCell="A4" sqref="A4"/>
    </sheetView>
  </sheetViews>
  <sheetFormatPr baseColWidth="10" defaultColWidth="11.33203125" defaultRowHeight="15" x14ac:dyDescent="0.2"/>
  <cols>
    <col min="1" max="1" width="51.83203125" bestFit="1" customWidth="1"/>
    <col min="2" max="2" width="10.83203125" style="1"/>
    <col min="3" max="3" width="17.33203125" bestFit="1" customWidth="1"/>
    <col min="5" max="5" width="14.6640625" bestFit="1" customWidth="1"/>
    <col min="6" max="6" width="14.6640625" customWidth="1"/>
  </cols>
  <sheetData>
    <row r="1" spans="1:7" x14ac:dyDescent="0.2">
      <c r="A1" s="16" t="s">
        <v>0</v>
      </c>
      <c r="B1" s="17" t="s">
        <v>1</v>
      </c>
      <c r="C1" s="16" t="s">
        <v>2</v>
      </c>
      <c r="D1" s="16" t="s">
        <v>3</v>
      </c>
      <c r="E1" s="16" t="s">
        <v>4</v>
      </c>
      <c r="F1" s="16" t="s">
        <v>133</v>
      </c>
      <c r="G1" s="16" t="s">
        <v>115</v>
      </c>
    </row>
    <row r="2" spans="1:7" x14ac:dyDescent="0.2">
      <c r="A2" s="51" t="s">
        <v>5</v>
      </c>
      <c r="B2" s="52" t="s">
        <v>6</v>
      </c>
      <c r="C2" s="51" t="s">
        <v>7</v>
      </c>
      <c r="D2" s="51" t="s">
        <v>180</v>
      </c>
      <c r="E2" s="51" t="s">
        <v>176</v>
      </c>
      <c r="F2" s="51" t="s">
        <v>190</v>
      </c>
      <c r="G2" s="51" t="s">
        <v>116</v>
      </c>
    </row>
    <row r="3" spans="1:7" x14ac:dyDescent="0.2">
      <c r="A3" s="51" t="s">
        <v>8</v>
      </c>
      <c r="B3" s="52" t="s">
        <v>9</v>
      </c>
      <c r="C3" s="51" t="s">
        <v>7</v>
      </c>
      <c r="D3" s="51" t="s">
        <v>181</v>
      </c>
      <c r="E3" s="51" t="s">
        <v>111</v>
      </c>
      <c r="F3" s="51" t="s">
        <v>111</v>
      </c>
      <c r="G3" s="51" t="s">
        <v>116</v>
      </c>
    </row>
    <row r="4" spans="1:7" x14ac:dyDescent="0.2">
      <c r="A4" s="51" t="s">
        <v>217</v>
      </c>
      <c r="B4" s="52" t="s">
        <v>10</v>
      </c>
      <c r="C4" s="51" t="s">
        <v>7</v>
      </c>
      <c r="D4" s="51" t="s">
        <v>180</v>
      </c>
      <c r="E4" s="51" t="s">
        <v>176</v>
      </c>
      <c r="F4" s="51" t="s">
        <v>184</v>
      </c>
      <c r="G4" s="51" t="s">
        <v>114</v>
      </c>
    </row>
    <row r="5" spans="1:7" x14ac:dyDescent="0.2">
      <c r="A5" s="51" t="s">
        <v>11</v>
      </c>
      <c r="B5" s="52" t="s">
        <v>12</v>
      </c>
      <c r="C5" s="51" t="s">
        <v>7</v>
      </c>
      <c r="D5" s="51" t="s">
        <v>180</v>
      </c>
      <c r="E5" s="51" t="s">
        <v>172</v>
      </c>
      <c r="F5" s="51" t="s">
        <v>173</v>
      </c>
      <c r="G5" s="51" t="s">
        <v>114</v>
      </c>
    </row>
    <row r="6" spans="1:7" x14ac:dyDescent="0.2">
      <c r="A6" s="51" t="s">
        <v>11</v>
      </c>
      <c r="B6" s="52" t="s">
        <v>12</v>
      </c>
      <c r="C6" s="51" t="s">
        <v>13</v>
      </c>
      <c r="D6" s="51" t="s">
        <v>180</v>
      </c>
      <c r="E6" s="51" t="s">
        <v>172</v>
      </c>
      <c r="F6" s="51" t="s">
        <v>173</v>
      </c>
      <c r="G6" s="51" t="s">
        <v>116</v>
      </c>
    </row>
    <row r="7" spans="1:7" x14ac:dyDescent="0.2">
      <c r="A7" s="51" t="s">
        <v>14</v>
      </c>
      <c r="B7" s="52" t="s">
        <v>15</v>
      </c>
      <c r="C7" s="51" t="s">
        <v>7</v>
      </c>
      <c r="D7" s="51" t="s">
        <v>180</v>
      </c>
      <c r="E7" s="51" t="s">
        <v>176</v>
      </c>
      <c r="F7" s="51" t="s">
        <v>184</v>
      </c>
      <c r="G7" s="51" t="s">
        <v>116</v>
      </c>
    </row>
    <row r="8" spans="1:7" x14ac:dyDescent="0.2">
      <c r="A8" s="51" t="s">
        <v>14</v>
      </c>
      <c r="B8" s="52" t="s">
        <v>15</v>
      </c>
      <c r="C8" s="51" t="s">
        <v>13</v>
      </c>
      <c r="D8" s="51" t="s">
        <v>180</v>
      </c>
      <c r="E8" s="51" t="s">
        <v>176</v>
      </c>
      <c r="F8" s="51" t="s">
        <v>184</v>
      </c>
      <c r="G8" s="51" t="s">
        <v>116</v>
      </c>
    </row>
    <row r="9" spans="1:7" x14ac:dyDescent="0.2">
      <c r="A9" s="51" t="s">
        <v>16</v>
      </c>
      <c r="B9" s="52" t="s">
        <v>17</v>
      </c>
      <c r="C9" s="51" t="s">
        <v>7</v>
      </c>
      <c r="D9" s="51" t="s">
        <v>180</v>
      </c>
      <c r="E9" s="51" t="s">
        <v>172</v>
      </c>
      <c r="F9" s="51" t="s">
        <v>174</v>
      </c>
      <c r="G9" s="51" t="s">
        <v>116</v>
      </c>
    </row>
    <row r="10" spans="1:7" x14ac:dyDescent="0.2">
      <c r="A10" s="51" t="s">
        <v>18</v>
      </c>
      <c r="B10" s="52" t="s">
        <v>19</v>
      </c>
      <c r="C10" s="51" t="s">
        <v>7</v>
      </c>
      <c r="D10" s="51" t="s">
        <v>180</v>
      </c>
      <c r="E10" s="51" t="s">
        <v>176</v>
      </c>
      <c r="F10" s="51" t="s">
        <v>184</v>
      </c>
      <c r="G10" s="51" t="s">
        <v>114</v>
      </c>
    </row>
    <row r="11" spans="1:7" x14ac:dyDescent="0.2">
      <c r="A11" s="51" t="s">
        <v>20</v>
      </c>
      <c r="B11" s="52" t="s">
        <v>21</v>
      </c>
      <c r="C11" s="51" t="s">
        <v>7</v>
      </c>
      <c r="D11" s="51" t="s">
        <v>180</v>
      </c>
      <c r="E11" s="51" t="s">
        <v>170</v>
      </c>
      <c r="F11" s="51" t="s">
        <v>171</v>
      </c>
      <c r="G11" s="51" t="s">
        <v>116</v>
      </c>
    </row>
    <row r="12" spans="1:7" x14ac:dyDescent="0.2">
      <c r="A12" s="51" t="s">
        <v>22</v>
      </c>
      <c r="B12" s="52" t="s">
        <v>23</v>
      </c>
      <c r="C12" s="51" t="s">
        <v>7</v>
      </c>
      <c r="D12" s="51" t="s">
        <v>180</v>
      </c>
      <c r="E12" s="51" t="s">
        <v>170</v>
      </c>
      <c r="F12" s="51" t="s">
        <v>171</v>
      </c>
      <c r="G12" s="51" t="s">
        <v>116</v>
      </c>
    </row>
    <row r="13" spans="1:7" x14ac:dyDescent="0.2">
      <c r="A13" s="51" t="s">
        <v>24</v>
      </c>
      <c r="B13" s="52" t="s">
        <v>25</v>
      </c>
      <c r="C13" s="51" t="s">
        <v>7</v>
      </c>
      <c r="D13" s="51" t="s">
        <v>180</v>
      </c>
      <c r="E13" s="51" t="s">
        <v>176</v>
      </c>
      <c r="F13" s="51" t="s">
        <v>183</v>
      </c>
      <c r="G13" s="51" t="s">
        <v>114</v>
      </c>
    </row>
    <row r="14" spans="1:7" x14ac:dyDescent="0.2">
      <c r="A14" s="51" t="s">
        <v>24</v>
      </c>
      <c r="B14" s="52" t="s">
        <v>25</v>
      </c>
      <c r="C14" s="51" t="s">
        <v>26</v>
      </c>
      <c r="D14" s="51" t="s">
        <v>180</v>
      </c>
      <c r="E14" s="51" t="s">
        <v>176</v>
      </c>
      <c r="F14" s="51" t="s">
        <v>183</v>
      </c>
      <c r="G14" s="51" t="s">
        <v>116</v>
      </c>
    </row>
    <row r="15" spans="1:7" x14ac:dyDescent="0.2">
      <c r="A15" s="51" t="s">
        <v>90</v>
      </c>
      <c r="B15" s="52" t="s">
        <v>91</v>
      </c>
      <c r="C15" s="51" t="s">
        <v>7</v>
      </c>
      <c r="D15" s="51" t="s">
        <v>180</v>
      </c>
      <c r="E15" s="51" t="s">
        <v>176</v>
      </c>
      <c r="F15" s="51" t="s">
        <v>183</v>
      </c>
      <c r="G15" s="51" t="s">
        <v>114</v>
      </c>
    </row>
    <row r="16" spans="1:7" x14ac:dyDescent="0.2">
      <c r="A16" s="51" t="s">
        <v>27</v>
      </c>
      <c r="B16" s="52" t="s">
        <v>28</v>
      </c>
      <c r="C16" s="51" t="s">
        <v>7</v>
      </c>
      <c r="D16" s="51" t="s">
        <v>180</v>
      </c>
      <c r="E16" s="51" t="s">
        <v>172</v>
      </c>
      <c r="F16" s="51" t="s">
        <v>173</v>
      </c>
      <c r="G16" s="51" t="s">
        <v>114</v>
      </c>
    </row>
    <row r="17" spans="1:7" x14ac:dyDescent="0.2">
      <c r="A17" s="51" t="s">
        <v>165</v>
      </c>
      <c r="B17" s="52" t="s">
        <v>29</v>
      </c>
      <c r="C17" s="51" t="s">
        <v>26</v>
      </c>
      <c r="D17" s="51" t="s">
        <v>180</v>
      </c>
      <c r="E17" s="51" t="s">
        <v>170</v>
      </c>
      <c r="F17" s="51" t="s">
        <v>171</v>
      </c>
      <c r="G17" s="51" t="s">
        <v>116</v>
      </c>
    </row>
    <row r="18" spans="1:7" x14ac:dyDescent="0.2">
      <c r="A18" s="51" t="s">
        <v>77</v>
      </c>
      <c r="B18" s="52" t="s">
        <v>30</v>
      </c>
      <c r="C18" s="51" t="s">
        <v>26</v>
      </c>
      <c r="D18" s="51" t="s">
        <v>180</v>
      </c>
      <c r="E18" s="51" t="s">
        <v>176</v>
      </c>
      <c r="F18" s="51" t="s">
        <v>184</v>
      </c>
      <c r="G18" s="51" t="s">
        <v>116</v>
      </c>
    </row>
    <row r="19" spans="1:7" x14ac:dyDescent="0.2">
      <c r="A19" s="51" t="s">
        <v>31</v>
      </c>
      <c r="B19" s="52" t="s">
        <v>32</v>
      </c>
      <c r="C19" s="51" t="s">
        <v>7</v>
      </c>
      <c r="D19" s="51" t="s">
        <v>181</v>
      </c>
      <c r="E19" s="51" t="s">
        <v>111</v>
      </c>
      <c r="F19" s="51" t="s">
        <v>111</v>
      </c>
      <c r="G19" s="51" t="s">
        <v>116</v>
      </c>
    </row>
    <row r="20" spans="1:7" x14ac:dyDescent="0.2">
      <c r="A20" s="51" t="s">
        <v>78</v>
      </c>
      <c r="B20" s="52" t="s">
        <v>33</v>
      </c>
      <c r="C20" s="51" t="s">
        <v>26</v>
      </c>
      <c r="D20" s="51" t="s">
        <v>180</v>
      </c>
      <c r="E20" s="51" t="s">
        <v>176</v>
      </c>
      <c r="F20" s="51" t="s">
        <v>184</v>
      </c>
      <c r="G20" s="51" t="s">
        <v>116</v>
      </c>
    </row>
    <row r="21" spans="1:7" x14ac:dyDescent="0.2">
      <c r="A21" s="51" t="s">
        <v>34</v>
      </c>
      <c r="B21" s="52" t="s">
        <v>35</v>
      </c>
      <c r="C21" s="51" t="s">
        <v>7</v>
      </c>
      <c r="D21" s="51" t="s">
        <v>180</v>
      </c>
      <c r="E21" s="51" t="s">
        <v>176</v>
      </c>
      <c r="F21" s="51" t="s">
        <v>183</v>
      </c>
      <c r="G21" s="51" t="s">
        <v>114</v>
      </c>
    </row>
    <row r="22" spans="1:7" x14ac:dyDescent="0.2">
      <c r="A22" s="51" t="s">
        <v>36</v>
      </c>
      <c r="B22" s="52" t="s">
        <v>37</v>
      </c>
      <c r="C22" s="51" t="s">
        <v>7</v>
      </c>
      <c r="D22" s="51" t="s">
        <v>180</v>
      </c>
      <c r="E22" s="51" t="s">
        <v>176</v>
      </c>
      <c r="F22" s="51" t="s">
        <v>184</v>
      </c>
      <c r="G22" s="51" t="s">
        <v>114</v>
      </c>
    </row>
    <row r="23" spans="1:7" x14ac:dyDescent="0.2">
      <c r="A23" s="51" t="s">
        <v>38</v>
      </c>
      <c r="B23" s="52" t="s">
        <v>39</v>
      </c>
      <c r="C23" s="51" t="s">
        <v>7</v>
      </c>
      <c r="D23" s="51" t="s">
        <v>180</v>
      </c>
      <c r="E23" s="51" t="s">
        <v>176</v>
      </c>
      <c r="F23" s="51" t="s">
        <v>190</v>
      </c>
      <c r="G23" s="51" t="s">
        <v>116</v>
      </c>
    </row>
    <row r="24" spans="1:7" x14ac:dyDescent="0.2">
      <c r="A24" s="51" t="s">
        <v>163</v>
      </c>
      <c r="B24" s="52" t="s">
        <v>40</v>
      </c>
      <c r="C24" s="51" t="s">
        <v>7</v>
      </c>
      <c r="D24" s="51" t="s">
        <v>180</v>
      </c>
      <c r="E24" s="51" t="s">
        <v>176</v>
      </c>
      <c r="F24" s="51" t="s">
        <v>184</v>
      </c>
      <c r="G24" s="51" t="s">
        <v>114</v>
      </c>
    </row>
    <row r="25" spans="1:7" x14ac:dyDescent="0.2">
      <c r="A25" s="51" t="s">
        <v>79</v>
      </c>
      <c r="B25" s="52" t="s">
        <v>41</v>
      </c>
      <c r="C25" s="51" t="s">
        <v>26</v>
      </c>
      <c r="D25" s="51" t="s">
        <v>180</v>
      </c>
      <c r="E25" s="51" t="s">
        <v>176</v>
      </c>
      <c r="F25" s="51" t="s">
        <v>184</v>
      </c>
      <c r="G25" s="51" t="s">
        <v>116</v>
      </c>
    </row>
    <row r="26" spans="1:7" x14ac:dyDescent="0.2">
      <c r="A26" s="51" t="s">
        <v>80</v>
      </c>
      <c r="B26" s="52" t="s">
        <v>42</v>
      </c>
      <c r="C26" s="51" t="s">
        <v>26</v>
      </c>
      <c r="D26" s="51" t="s">
        <v>180</v>
      </c>
      <c r="E26" s="51" t="s">
        <v>176</v>
      </c>
      <c r="F26" s="51" t="s">
        <v>184</v>
      </c>
      <c r="G26" s="51" t="s">
        <v>116</v>
      </c>
    </row>
    <row r="27" spans="1:7" x14ac:dyDescent="0.2">
      <c r="A27" s="51" t="s">
        <v>81</v>
      </c>
      <c r="B27" s="52" t="s">
        <v>43</v>
      </c>
      <c r="C27" s="51" t="s">
        <v>26</v>
      </c>
      <c r="D27" s="51" t="s">
        <v>180</v>
      </c>
      <c r="E27" s="51" t="s">
        <v>176</v>
      </c>
      <c r="F27" s="51" t="s">
        <v>184</v>
      </c>
      <c r="G27" s="51" t="s">
        <v>114</v>
      </c>
    </row>
    <row r="28" spans="1:7" x14ac:dyDescent="0.2">
      <c r="A28" s="51" t="s">
        <v>82</v>
      </c>
      <c r="B28" s="52" t="s">
        <v>44</v>
      </c>
      <c r="C28" s="51" t="s">
        <v>26</v>
      </c>
      <c r="D28" s="51" t="s">
        <v>180</v>
      </c>
      <c r="E28" s="51" t="s">
        <v>176</v>
      </c>
      <c r="F28" s="51" t="s">
        <v>184</v>
      </c>
      <c r="G28" s="51" t="s">
        <v>116</v>
      </c>
    </row>
    <row r="29" spans="1:7" x14ac:dyDescent="0.2">
      <c r="A29" s="51" t="s">
        <v>128</v>
      </c>
      <c r="B29" s="52" t="s">
        <v>129</v>
      </c>
      <c r="C29" s="51" t="s">
        <v>26</v>
      </c>
      <c r="D29" s="51" t="s">
        <v>180</v>
      </c>
      <c r="E29" s="51" t="s">
        <v>170</v>
      </c>
      <c r="F29" s="51" t="s">
        <v>171</v>
      </c>
      <c r="G29" s="51" t="s">
        <v>114</v>
      </c>
    </row>
    <row r="30" spans="1:7" x14ac:dyDescent="0.2">
      <c r="A30" s="51" t="s">
        <v>166</v>
      </c>
      <c r="B30" s="52" t="s">
        <v>167</v>
      </c>
      <c r="C30" s="51" t="s">
        <v>26</v>
      </c>
      <c r="D30" s="51" t="s">
        <v>180</v>
      </c>
      <c r="E30" s="51" t="s">
        <v>172</v>
      </c>
      <c r="F30" s="51" t="s">
        <v>173</v>
      </c>
      <c r="G30" s="51" t="s">
        <v>114</v>
      </c>
    </row>
    <row r="31" spans="1:7" x14ac:dyDescent="0.2">
      <c r="A31" s="51" t="s">
        <v>45</v>
      </c>
      <c r="B31" s="52" t="s">
        <v>46</v>
      </c>
      <c r="C31" s="51" t="s">
        <v>7</v>
      </c>
      <c r="D31" s="51" t="s">
        <v>180</v>
      </c>
      <c r="E31" s="51" t="s">
        <v>172</v>
      </c>
      <c r="F31" s="51" t="s">
        <v>173</v>
      </c>
      <c r="G31" s="51" t="s">
        <v>114</v>
      </c>
    </row>
    <row r="32" spans="1:7" x14ac:dyDescent="0.2">
      <c r="A32" s="51" t="s">
        <v>211</v>
      </c>
      <c r="B32" s="52" t="s">
        <v>212</v>
      </c>
      <c r="C32" s="51" t="s">
        <v>7</v>
      </c>
      <c r="D32" s="51" t="s">
        <v>180</v>
      </c>
      <c r="E32" s="51" t="s">
        <v>172</v>
      </c>
      <c r="F32" s="51" t="s">
        <v>174</v>
      </c>
      <c r="G32" s="51" t="s">
        <v>114</v>
      </c>
    </row>
    <row r="33" spans="1:7" x14ac:dyDescent="0.2">
      <c r="A33" s="51" t="s">
        <v>213</v>
      </c>
      <c r="B33" s="52" t="s">
        <v>214</v>
      </c>
      <c r="C33" s="51" t="s">
        <v>7</v>
      </c>
      <c r="D33" s="51" t="s">
        <v>180</v>
      </c>
      <c r="E33" s="51" t="s">
        <v>172</v>
      </c>
      <c r="F33" s="51" t="s">
        <v>174</v>
      </c>
      <c r="G33" s="51" t="s">
        <v>116</v>
      </c>
    </row>
    <row r="34" spans="1:7" x14ac:dyDescent="0.2">
      <c r="A34" s="51" t="s">
        <v>216</v>
      </c>
      <c r="B34" s="52" t="s">
        <v>215</v>
      </c>
      <c r="C34" s="51" t="s">
        <v>7</v>
      </c>
      <c r="D34" s="51" t="s">
        <v>180</v>
      </c>
      <c r="E34" s="51" t="s">
        <v>172</v>
      </c>
      <c r="F34" s="51" t="s">
        <v>174</v>
      </c>
      <c r="G34" s="51" t="s">
        <v>114</v>
      </c>
    </row>
    <row r="35" spans="1:7" x14ac:dyDescent="0.2">
      <c r="A35" s="51" t="s">
        <v>105</v>
      </c>
      <c r="B35" s="52" t="s">
        <v>106</v>
      </c>
      <c r="C35" s="51" t="s">
        <v>7</v>
      </c>
      <c r="D35" s="51" t="s">
        <v>131</v>
      </c>
      <c r="E35" s="51" t="s">
        <v>177</v>
      </c>
      <c r="F35" s="51" t="s">
        <v>177</v>
      </c>
      <c r="G35" s="51" t="s">
        <v>114</v>
      </c>
    </row>
    <row r="36" spans="1:7" x14ac:dyDescent="0.2">
      <c r="A36" s="51" t="s">
        <v>97</v>
      </c>
      <c r="B36" s="52" t="s">
        <v>93</v>
      </c>
      <c r="C36" s="51" t="s">
        <v>7</v>
      </c>
      <c r="D36" s="51" t="s">
        <v>131</v>
      </c>
      <c r="E36" s="51" t="s">
        <v>177</v>
      </c>
      <c r="F36" s="51" t="s">
        <v>177</v>
      </c>
      <c r="G36" s="51" t="s">
        <v>114</v>
      </c>
    </row>
    <row r="37" spans="1:7" x14ac:dyDescent="0.2">
      <c r="A37" s="51" t="s">
        <v>98</v>
      </c>
      <c r="B37" s="52" t="s">
        <v>94</v>
      </c>
      <c r="C37" s="51" t="s">
        <v>7</v>
      </c>
      <c r="D37" s="51" t="s">
        <v>131</v>
      </c>
      <c r="E37" s="51" t="s">
        <v>177</v>
      </c>
      <c r="F37" s="51" t="s">
        <v>177</v>
      </c>
      <c r="G37" s="51" t="s">
        <v>114</v>
      </c>
    </row>
    <row r="38" spans="1:7" x14ac:dyDescent="0.2">
      <c r="A38" s="51" t="s">
        <v>102</v>
      </c>
      <c r="B38" s="52" t="s">
        <v>101</v>
      </c>
      <c r="C38" s="51" t="s">
        <v>7</v>
      </c>
      <c r="D38" s="51" t="s">
        <v>131</v>
      </c>
      <c r="E38" s="51" t="s">
        <v>177</v>
      </c>
      <c r="F38" s="51" t="s">
        <v>177</v>
      </c>
      <c r="G38" s="51" t="s">
        <v>114</v>
      </c>
    </row>
    <row r="39" spans="1:7" x14ac:dyDescent="0.2">
      <c r="A39" s="51" t="s">
        <v>99</v>
      </c>
      <c r="B39" s="52" t="s">
        <v>95</v>
      </c>
      <c r="C39" s="51" t="s">
        <v>7</v>
      </c>
      <c r="D39" s="51" t="s">
        <v>131</v>
      </c>
      <c r="E39" s="51" t="s">
        <v>177</v>
      </c>
      <c r="F39" s="51" t="s">
        <v>177</v>
      </c>
      <c r="G39" s="51" t="s">
        <v>114</v>
      </c>
    </row>
    <row r="40" spans="1:7" x14ac:dyDescent="0.2">
      <c r="A40" s="51" t="s">
        <v>100</v>
      </c>
      <c r="B40" s="52" t="s">
        <v>96</v>
      </c>
      <c r="C40" s="51" t="s">
        <v>7</v>
      </c>
      <c r="D40" s="51" t="s">
        <v>131</v>
      </c>
      <c r="E40" s="51" t="s">
        <v>177</v>
      </c>
      <c r="F40" s="51" t="s">
        <v>177</v>
      </c>
      <c r="G40" s="51" t="s">
        <v>114</v>
      </c>
    </row>
    <row r="41" spans="1:7" x14ac:dyDescent="0.2">
      <c r="A41" s="51" t="s">
        <v>164</v>
      </c>
      <c r="B41" s="52" t="s">
        <v>108</v>
      </c>
      <c r="C41" s="51" t="s">
        <v>26</v>
      </c>
      <c r="D41" s="51" t="s">
        <v>180</v>
      </c>
      <c r="E41" s="51" t="s">
        <v>170</v>
      </c>
      <c r="F41" s="51" t="s">
        <v>171</v>
      </c>
      <c r="G41" s="51" t="s">
        <v>116</v>
      </c>
    </row>
    <row r="42" spans="1:7" x14ac:dyDescent="0.2">
      <c r="A42" s="51" t="s">
        <v>109</v>
      </c>
      <c r="B42" s="52" t="s">
        <v>110</v>
      </c>
      <c r="C42" s="51" t="s">
        <v>7</v>
      </c>
      <c r="D42" s="51" t="s">
        <v>180</v>
      </c>
      <c r="E42" s="51" t="s">
        <v>172</v>
      </c>
      <c r="F42" s="51" t="s">
        <v>173</v>
      </c>
      <c r="G42" s="51" t="s">
        <v>114</v>
      </c>
    </row>
    <row r="43" spans="1:7" x14ac:dyDescent="0.2">
      <c r="A43" s="51" t="s">
        <v>126</v>
      </c>
      <c r="B43" s="52" t="s">
        <v>127</v>
      </c>
      <c r="C43" s="51" t="s">
        <v>7</v>
      </c>
      <c r="D43" s="51" t="s">
        <v>180</v>
      </c>
      <c r="E43" s="51" t="s">
        <v>172</v>
      </c>
      <c r="F43" s="51" t="s">
        <v>174</v>
      </c>
      <c r="G43" s="51" t="s">
        <v>114</v>
      </c>
    </row>
    <row r="44" spans="1:7" x14ac:dyDescent="0.2">
      <c r="A44" s="51" t="s">
        <v>47</v>
      </c>
      <c r="B44" s="52"/>
      <c r="C44" s="51" t="s">
        <v>48</v>
      </c>
      <c r="D44" s="51" t="s">
        <v>131</v>
      </c>
      <c r="E44" s="51" t="s">
        <v>188</v>
      </c>
      <c r="F44" s="51" t="s">
        <v>185</v>
      </c>
      <c r="G44" s="51" t="s">
        <v>114</v>
      </c>
    </row>
    <row r="45" spans="1:7" x14ac:dyDescent="0.2">
      <c r="A45" s="51" t="s">
        <v>49</v>
      </c>
      <c r="B45" s="52"/>
      <c r="C45" s="51" t="s">
        <v>26</v>
      </c>
      <c r="D45" s="51" t="s">
        <v>131</v>
      </c>
      <c r="E45" s="51" t="s">
        <v>188</v>
      </c>
      <c r="F45" s="51" t="s">
        <v>185</v>
      </c>
      <c r="G45" s="51" t="s">
        <v>114</v>
      </c>
    </row>
    <row r="46" spans="1:7" x14ac:dyDescent="0.2">
      <c r="A46" s="51" t="s">
        <v>50</v>
      </c>
      <c r="B46" s="52"/>
      <c r="C46" s="51" t="s">
        <v>51</v>
      </c>
      <c r="D46" s="51" t="s">
        <v>131</v>
      </c>
      <c r="E46" s="51" t="s">
        <v>188</v>
      </c>
      <c r="F46" s="51" t="s">
        <v>185</v>
      </c>
      <c r="G46" s="51" t="s">
        <v>114</v>
      </c>
    </row>
    <row r="47" spans="1:7" x14ac:dyDescent="0.2">
      <c r="A47" s="51" t="s">
        <v>52</v>
      </c>
      <c r="B47" s="52"/>
      <c r="C47" s="51" t="s">
        <v>53</v>
      </c>
      <c r="D47" s="51" t="s">
        <v>131</v>
      </c>
      <c r="E47" s="51" t="s">
        <v>186</v>
      </c>
      <c r="F47" s="51" t="s">
        <v>186</v>
      </c>
      <c r="G47" s="51" t="s">
        <v>114</v>
      </c>
    </row>
    <row r="48" spans="1:7" x14ac:dyDescent="0.2">
      <c r="A48" s="51" t="s">
        <v>54</v>
      </c>
      <c r="B48" s="52"/>
      <c r="C48" s="51" t="s">
        <v>55</v>
      </c>
      <c r="D48" s="51" t="s">
        <v>131</v>
      </c>
      <c r="E48" s="51" t="s">
        <v>188</v>
      </c>
      <c r="F48" s="51" t="s">
        <v>187</v>
      </c>
      <c r="G48" s="51" t="s">
        <v>114</v>
      </c>
    </row>
    <row r="49" spans="1:7" x14ac:dyDescent="0.2">
      <c r="A49" s="51" t="s">
        <v>56</v>
      </c>
      <c r="B49" s="52"/>
      <c r="C49" s="51" t="s">
        <v>7</v>
      </c>
      <c r="D49" s="51" t="s">
        <v>181</v>
      </c>
      <c r="E49" s="51" t="s">
        <v>111</v>
      </c>
      <c r="F49" s="51" t="s">
        <v>111</v>
      </c>
      <c r="G49" s="51" t="s">
        <v>116</v>
      </c>
    </row>
    <row r="50" spans="1:7" x14ac:dyDescent="0.2">
      <c r="A50" s="51" t="s">
        <v>57</v>
      </c>
      <c r="B50" s="52"/>
      <c r="C50" s="51" t="s">
        <v>58</v>
      </c>
      <c r="D50" s="51" t="s">
        <v>131</v>
      </c>
      <c r="E50" s="51" t="s">
        <v>188</v>
      </c>
      <c r="F50" s="51" t="s">
        <v>189</v>
      </c>
      <c r="G50" s="51" t="s">
        <v>114</v>
      </c>
    </row>
    <row r="51" spans="1:7" x14ac:dyDescent="0.2">
      <c r="A51" s="51" t="s">
        <v>59</v>
      </c>
      <c r="B51" s="52"/>
      <c r="C51" s="51" t="s">
        <v>60</v>
      </c>
      <c r="D51" s="51" t="s">
        <v>131</v>
      </c>
      <c r="E51" s="51" t="s">
        <v>188</v>
      </c>
      <c r="F51" s="51" t="s">
        <v>185</v>
      </c>
      <c r="G51" s="51" t="s">
        <v>114</v>
      </c>
    </row>
    <row r="52" spans="1:7" x14ac:dyDescent="0.2">
      <c r="A52" s="51" t="s">
        <v>61</v>
      </c>
      <c r="B52" s="52"/>
      <c r="C52" s="51" t="s">
        <v>7</v>
      </c>
      <c r="D52" s="51" t="s">
        <v>131</v>
      </c>
      <c r="E52" s="51" t="s">
        <v>177</v>
      </c>
      <c r="F52" s="51" t="s">
        <v>177</v>
      </c>
      <c r="G52" s="51" t="s">
        <v>116</v>
      </c>
    </row>
    <row r="53" spans="1:7" x14ac:dyDescent="0.2">
      <c r="A53" s="51" t="s">
        <v>103</v>
      </c>
      <c r="B53" s="52"/>
      <c r="C53" s="51" t="s">
        <v>104</v>
      </c>
      <c r="D53" s="51" t="s">
        <v>131</v>
      </c>
      <c r="E53" s="51" t="s">
        <v>177</v>
      </c>
      <c r="F53" s="51" t="s">
        <v>177</v>
      </c>
      <c r="G53" s="51" t="s">
        <v>114</v>
      </c>
    </row>
    <row r="54" spans="1:7" x14ac:dyDescent="0.2">
      <c r="A54" s="51" t="s">
        <v>121</v>
      </c>
      <c r="B54" s="52"/>
      <c r="C54" s="51" t="s">
        <v>122</v>
      </c>
      <c r="D54" s="51" t="s">
        <v>181</v>
      </c>
      <c r="E54" s="51" t="s">
        <v>179</v>
      </c>
      <c r="F54" s="51" t="s">
        <v>179</v>
      </c>
      <c r="G54" s="51" t="s">
        <v>114</v>
      </c>
    </row>
    <row r="55" spans="1:7" x14ac:dyDescent="0.2">
      <c r="A55" s="51" t="s">
        <v>124</v>
      </c>
      <c r="B55" s="52"/>
      <c r="C55" s="51" t="s">
        <v>26</v>
      </c>
      <c r="D55" s="51" t="s">
        <v>181</v>
      </c>
      <c r="E55" s="51" t="s">
        <v>111</v>
      </c>
      <c r="F55" s="51" t="s">
        <v>111</v>
      </c>
      <c r="G55" s="51" t="s">
        <v>114</v>
      </c>
    </row>
    <row r="56" spans="1:7" x14ac:dyDescent="0.2">
      <c r="A56" s="51" t="s">
        <v>125</v>
      </c>
      <c r="B56" s="52"/>
      <c r="C56" s="51" t="s">
        <v>112</v>
      </c>
      <c r="D56" s="51" t="s">
        <v>180</v>
      </c>
      <c r="E56" s="51" t="s">
        <v>170</v>
      </c>
      <c r="F56" s="51" t="s">
        <v>208</v>
      </c>
      <c r="G56" s="51" t="s">
        <v>114</v>
      </c>
    </row>
    <row r="57" spans="1:7" x14ac:dyDescent="0.2">
      <c r="A57" s="51" t="s">
        <v>138</v>
      </c>
      <c r="B57" s="52"/>
      <c r="C57" s="51" t="s">
        <v>122</v>
      </c>
      <c r="D57" s="51" t="s">
        <v>131</v>
      </c>
      <c r="E57" s="51" t="s">
        <v>178</v>
      </c>
      <c r="F57" s="51" t="s">
        <v>178</v>
      </c>
      <c r="G57" s="51" t="s">
        <v>114</v>
      </c>
    </row>
    <row r="58" spans="1:7" x14ac:dyDescent="0.2">
      <c r="A58" s="51" t="s">
        <v>140</v>
      </c>
      <c r="B58" s="52"/>
      <c r="C58" s="51" t="s">
        <v>141</v>
      </c>
      <c r="D58" s="51" t="s">
        <v>180</v>
      </c>
      <c r="E58" s="51" t="s">
        <v>172</v>
      </c>
      <c r="F58" s="51" t="s">
        <v>175</v>
      </c>
      <c r="G58" s="51" t="s">
        <v>114</v>
      </c>
    </row>
  </sheetData>
  <phoneticPr fontId="2" type="noConversion"/>
  <pageMargins left="0.7" right="0.7" top="0.75" bottom="0.75" header="0.3" footer="0.3"/>
  <pageSetup paperSize="9" orientation="portrait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68B3E-BC1C-4D40-A004-CBFEDA1CF410}">
  <dimension ref="A1:AC65"/>
  <sheetViews>
    <sheetView zoomScale="109" zoomScaleNormal="109"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D63" sqref="D63"/>
    </sheetView>
  </sheetViews>
  <sheetFormatPr baseColWidth="10" defaultColWidth="10.83203125" defaultRowHeight="15" x14ac:dyDescent="0.2"/>
  <cols>
    <col min="1" max="1" width="10.83203125" style="1"/>
    <col min="2" max="2" width="13.1640625" style="1" bestFit="1" customWidth="1"/>
    <col min="3" max="4" width="13.1640625" style="1" customWidth="1"/>
    <col min="5" max="5" width="14.1640625" style="1" bestFit="1" customWidth="1"/>
    <col min="6" max="6" width="13.1640625" style="1" bestFit="1" customWidth="1"/>
    <col min="7" max="8" width="14.1640625" style="1" bestFit="1" customWidth="1"/>
    <col min="9" max="9" width="13.5" style="1" customWidth="1"/>
    <col min="10" max="11" width="13.1640625" style="1" bestFit="1" customWidth="1"/>
    <col min="12" max="12" width="12.83203125" style="1" customWidth="1"/>
    <col min="13" max="13" width="14.1640625" style="1" bestFit="1" customWidth="1"/>
    <col min="14" max="14" width="14.1640625" style="1" customWidth="1"/>
    <col min="15" max="15" width="14.1640625" style="1" bestFit="1" customWidth="1"/>
    <col min="16" max="16" width="13.1640625" style="1" bestFit="1" customWidth="1"/>
    <col min="17" max="19" width="14.1640625" style="1" bestFit="1" customWidth="1"/>
    <col min="20" max="20" width="13.1640625" style="1" bestFit="1" customWidth="1"/>
    <col min="21" max="21" width="14.1640625" style="1" bestFit="1" customWidth="1"/>
    <col min="22" max="22" width="14.1640625" style="1" customWidth="1"/>
    <col min="23" max="27" width="10.83203125" style="1"/>
    <col min="28" max="28" width="12.1640625" style="1" customWidth="1"/>
    <col min="29" max="29" width="12.1640625" style="1" bestFit="1" customWidth="1"/>
    <col min="30" max="16384" width="10.83203125" style="1"/>
  </cols>
  <sheetData>
    <row r="1" spans="1:29" x14ac:dyDescent="0.2">
      <c r="A1" s="1" t="s">
        <v>62</v>
      </c>
      <c r="B1" s="3" t="s">
        <v>6</v>
      </c>
      <c r="C1" s="3" t="s">
        <v>212</v>
      </c>
      <c r="D1" s="3" t="s">
        <v>215</v>
      </c>
      <c r="E1" s="3" t="s">
        <v>9</v>
      </c>
      <c r="F1" s="3" t="s">
        <v>10</v>
      </c>
      <c r="G1" s="3" t="s">
        <v>12</v>
      </c>
      <c r="H1" s="3" t="s">
        <v>15</v>
      </c>
      <c r="I1" s="3" t="s">
        <v>17</v>
      </c>
      <c r="J1" s="3" t="s">
        <v>19</v>
      </c>
      <c r="K1" s="3" t="s">
        <v>21</v>
      </c>
      <c r="L1" s="3" t="s">
        <v>23</v>
      </c>
      <c r="M1" s="3" t="s">
        <v>25</v>
      </c>
      <c r="N1" s="3" t="s">
        <v>91</v>
      </c>
      <c r="O1" s="3" t="s">
        <v>28</v>
      </c>
      <c r="P1" s="3" t="s">
        <v>32</v>
      </c>
      <c r="Q1" s="3" t="s">
        <v>35</v>
      </c>
      <c r="R1" s="3" t="s">
        <v>37</v>
      </c>
      <c r="S1" s="3" t="s">
        <v>39</v>
      </c>
      <c r="T1" s="3" t="s">
        <v>40</v>
      </c>
      <c r="U1" s="3" t="s">
        <v>46</v>
      </c>
      <c r="V1" s="11" t="s">
        <v>106</v>
      </c>
      <c r="W1" s="11" t="s">
        <v>93</v>
      </c>
      <c r="X1" s="11" t="s">
        <v>94</v>
      </c>
      <c r="Y1" s="11" t="s">
        <v>101</v>
      </c>
      <c r="Z1" s="11" t="s">
        <v>95</v>
      </c>
      <c r="AA1" s="11" t="s">
        <v>96</v>
      </c>
      <c r="AB1" s="1" t="s">
        <v>110</v>
      </c>
      <c r="AC1" s="1" t="s">
        <v>127</v>
      </c>
    </row>
    <row r="2" spans="1:29" x14ac:dyDescent="0.2">
      <c r="A2" s="1" t="s">
        <v>74</v>
      </c>
      <c r="B2" s="2" t="s">
        <v>5</v>
      </c>
      <c r="C2" s="2" t="s">
        <v>211</v>
      </c>
      <c r="D2" s="2" t="s">
        <v>216</v>
      </c>
      <c r="E2" s="2" t="s">
        <v>8</v>
      </c>
      <c r="F2" s="2" t="s">
        <v>169</v>
      </c>
      <c r="G2" s="2" t="s">
        <v>11</v>
      </c>
      <c r="H2" s="2" t="s">
        <v>14</v>
      </c>
      <c r="I2" s="2" t="s">
        <v>16</v>
      </c>
      <c r="J2" s="2" t="s">
        <v>18</v>
      </c>
      <c r="K2" s="2" t="s">
        <v>20</v>
      </c>
      <c r="L2" s="2" t="s">
        <v>22</v>
      </c>
      <c r="M2" s="2" t="s">
        <v>24</v>
      </c>
      <c r="N2" s="2" t="s">
        <v>90</v>
      </c>
      <c r="O2" s="2" t="s">
        <v>27</v>
      </c>
      <c r="P2" s="2" t="s">
        <v>31</v>
      </c>
      <c r="Q2" s="2" t="s">
        <v>34</v>
      </c>
      <c r="R2" s="2" t="s">
        <v>36</v>
      </c>
      <c r="S2" s="2" t="s">
        <v>38</v>
      </c>
      <c r="T2" s="2" t="s">
        <v>163</v>
      </c>
      <c r="U2" s="2" t="s">
        <v>45</v>
      </c>
      <c r="V2" s="12" t="s">
        <v>105</v>
      </c>
      <c r="W2" s="12" t="s">
        <v>97</v>
      </c>
      <c r="X2" s="12" t="s">
        <v>98</v>
      </c>
      <c r="Y2" s="12" t="s">
        <v>102</v>
      </c>
      <c r="Z2" s="12" t="s">
        <v>99</v>
      </c>
      <c r="AA2" s="12" t="s">
        <v>100</v>
      </c>
      <c r="AB2" s="1" t="s">
        <v>109</v>
      </c>
      <c r="AC2" s="1" t="s">
        <v>126</v>
      </c>
    </row>
    <row r="3" spans="1:29" x14ac:dyDescent="0.2">
      <c r="A3" s="1" t="s">
        <v>63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  <c r="I3">
        <v>2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2</v>
      </c>
      <c r="Q3">
        <v>2</v>
      </c>
      <c r="R3">
        <v>2</v>
      </c>
      <c r="S3">
        <v>2</v>
      </c>
      <c r="T3">
        <v>2</v>
      </c>
      <c r="U3">
        <v>2</v>
      </c>
      <c r="V3">
        <v>2</v>
      </c>
      <c r="W3">
        <v>2</v>
      </c>
      <c r="X3">
        <v>2</v>
      </c>
      <c r="Y3">
        <v>2</v>
      </c>
      <c r="Z3">
        <v>2</v>
      </c>
      <c r="AA3">
        <v>2</v>
      </c>
      <c r="AB3" s="7">
        <v>2</v>
      </c>
      <c r="AC3" s="7">
        <v>2</v>
      </c>
    </row>
    <row r="4" spans="1:29" x14ac:dyDescent="0.2">
      <c r="A4" s="1">
        <v>20190331</v>
      </c>
      <c r="B4" s="5">
        <v>32005.005000000001</v>
      </c>
      <c r="C4" s="5"/>
      <c r="D4" s="5"/>
      <c r="E4" s="5">
        <v>696985.005</v>
      </c>
      <c r="F4" s="5">
        <v>20889.005000000001</v>
      </c>
      <c r="G4" s="5">
        <v>459432.30499999999</v>
      </c>
      <c r="H4" s="5">
        <v>213407.405</v>
      </c>
      <c r="I4" s="5">
        <v>430892.005</v>
      </c>
      <c r="J4" s="5">
        <v>72821.005000000005</v>
      </c>
      <c r="K4" s="5"/>
      <c r="L4" s="5"/>
      <c r="M4" s="5">
        <v>415378.005</v>
      </c>
      <c r="N4" s="5"/>
      <c r="O4" s="5">
        <v>127014.005</v>
      </c>
      <c r="P4" s="5">
        <v>34195.004999999997</v>
      </c>
      <c r="Q4" s="5">
        <v>109406.005</v>
      </c>
      <c r="R4" s="5">
        <v>188901.005</v>
      </c>
      <c r="S4" s="5">
        <v>157667.005</v>
      </c>
      <c r="T4" s="5">
        <v>63090.004999999997</v>
      </c>
      <c r="U4" s="5">
        <v>104505.005</v>
      </c>
      <c r="V4" s="5"/>
    </row>
    <row r="5" spans="1:29" x14ac:dyDescent="0.2">
      <c r="A5" s="1">
        <v>20190403</v>
      </c>
      <c r="F5" s="4"/>
      <c r="G5" s="4"/>
      <c r="H5" s="4">
        <v>30000</v>
      </c>
      <c r="I5" s="4"/>
      <c r="J5" s="4"/>
      <c r="K5" s="4"/>
      <c r="L5" s="4"/>
      <c r="M5" s="4">
        <v>30000</v>
      </c>
      <c r="N5" s="4"/>
      <c r="O5" s="4"/>
      <c r="P5" s="4"/>
      <c r="Q5" s="4"/>
      <c r="R5" s="4"/>
      <c r="S5" s="4"/>
      <c r="T5" s="4"/>
      <c r="U5" s="4"/>
      <c r="V5" s="4"/>
    </row>
    <row r="6" spans="1:29" x14ac:dyDescent="0.2">
      <c r="A6" s="1">
        <v>20190426</v>
      </c>
      <c r="F6" s="4"/>
      <c r="G6" s="4"/>
      <c r="H6" s="4">
        <v>20000</v>
      </c>
      <c r="I6" s="4">
        <v>20000</v>
      </c>
      <c r="J6" s="4"/>
      <c r="K6" s="4"/>
      <c r="L6" s="4"/>
      <c r="M6" s="4"/>
      <c r="N6" s="4"/>
      <c r="O6" s="4"/>
      <c r="P6" s="4"/>
      <c r="Q6" s="4">
        <v>20000</v>
      </c>
      <c r="R6" s="4"/>
      <c r="S6" s="4"/>
      <c r="T6" s="4"/>
      <c r="U6" s="4"/>
      <c r="V6" s="4"/>
    </row>
    <row r="7" spans="1:29" x14ac:dyDescent="0.2">
      <c r="A7" s="1">
        <v>20190515</v>
      </c>
      <c r="B7" s="4">
        <v>31975.305</v>
      </c>
      <c r="C7" s="4"/>
      <c r="D7" s="4"/>
      <c r="F7" s="4"/>
      <c r="G7" s="4"/>
      <c r="H7" s="4"/>
      <c r="I7" s="4"/>
      <c r="J7" s="4"/>
      <c r="K7" s="4"/>
      <c r="L7" s="4"/>
      <c r="M7" s="4"/>
      <c r="N7" s="4"/>
      <c r="O7" s="4">
        <v>-12000</v>
      </c>
      <c r="P7" s="4"/>
      <c r="Q7" s="4"/>
      <c r="R7" s="4">
        <v>30000</v>
      </c>
      <c r="S7" s="4"/>
      <c r="T7" s="4"/>
      <c r="U7" s="4"/>
      <c r="V7" s="4"/>
    </row>
    <row r="8" spans="1:29" x14ac:dyDescent="0.2">
      <c r="A8" s="1">
        <v>20190726</v>
      </c>
      <c r="B8" s="4">
        <v>30000</v>
      </c>
      <c r="C8" s="4"/>
      <c r="D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9" x14ac:dyDescent="0.2">
      <c r="A9" s="1">
        <v>20190808</v>
      </c>
      <c r="B9" s="4">
        <v>30000</v>
      </c>
      <c r="C9" s="4"/>
      <c r="D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9" x14ac:dyDescent="0.2">
      <c r="A10" s="1">
        <v>20190829</v>
      </c>
      <c r="F10" s="4"/>
      <c r="G10" s="4"/>
      <c r="H10" s="4"/>
      <c r="I10" s="4"/>
      <c r="J10" s="4"/>
      <c r="K10" s="4"/>
      <c r="L10" s="4"/>
      <c r="M10" s="6">
        <v>30000</v>
      </c>
      <c r="N10" s="6"/>
      <c r="O10" s="4"/>
      <c r="P10" s="4"/>
      <c r="Q10" s="4"/>
      <c r="R10" s="4"/>
      <c r="S10" s="4"/>
      <c r="T10" s="4"/>
      <c r="U10" s="4"/>
      <c r="V10" s="4"/>
    </row>
    <row r="11" spans="1:29" x14ac:dyDescent="0.2">
      <c r="A11" s="1">
        <v>20190909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>
        <v>20000</v>
      </c>
      <c r="R11" s="4"/>
      <c r="S11" s="4"/>
      <c r="T11" s="4"/>
      <c r="U11" s="4">
        <v>20000</v>
      </c>
      <c r="V11" s="4"/>
    </row>
    <row r="12" spans="1:29" x14ac:dyDescent="0.2">
      <c r="A12" s="1">
        <v>20190924</v>
      </c>
      <c r="F12" s="4"/>
      <c r="G12" s="4">
        <v>30000</v>
      </c>
      <c r="H12" s="4"/>
      <c r="I12" s="4">
        <v>30000</v>
      </c>
      <c r="J12" s="4"/>
      <c r="K12" s="4"/>
      <c r="L12" s="4"/>
      <c r="M12" s="4">
        <v>30000</v>
      </c>
      <c r="N12" s="4"/>
      <c r="O12" s="4"/>
      <c r="P12" s="4"/>
      <c r="Q12" s="4"/>
      <c r="R12" s="4"/>
      <c r="S12" s="4"/>
      <c r="T12" s="4"/>
      <c r="U12" s="4"/>
      <c r="V12" s="4"/>
    </row>
    <row r="13" spans="1:29" x14ac:dyDescent="0.2">
      <c r="A13" s="1">
        <v>20191112</v>
      </c>
      <c r="F13" s="4"/>
      <c r="G13" s="6">
        <v>30000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9" x14ac:dyDescent="0.2">
      <c r="A14" s="1">
        <v>20200203</v>
      </c>
      <c r="B14" s="6">
        <v>30000</v>
      </c>
      <c r="C14" s="6"/>
      <c r="D14" s="6"/>
      <c r="F14" s="4"/>
      <c r="G14" s="4"/>
      <c r="H14" s="4"/>
      <c r="I14" s="4"/>
      <c r="J14" s="4"/>
      <c r="K14" s="4"/>
      <c r="L14" s="4"/>
      <c r="M14" s="6">
        <v>30000</v>
      </c>
      <c r="N14" s="6"/>
      <c r="O14" s="4"/>
      <c r="P14" s="4"/>
      <c r="Q14" s="4"/>
      <c r="R14" s="4"/>
      <c r="S14" s="6">
        <v>30000</v>
      </c>
      <c r="T14" s="4"/>
      <c r="U14" s="4"/>
      <c r="V14" s="4"/>
    </row>
    <row r="15" spans="1:29" x14ac:dyDescent="0.2">
      <c r="A15" s="1">
        <v>20200302</v>
      </c>
      <c r="F15" s="4"/>
      <c r="G15" s="4"/>
      <c r="H15" s="4"/>
      <c r="I15" s="4"/>
      <c r="J15" s="6">
        <v>30000</v>
      </c>
      <c r="K15" s="4"/>
      <c r="L15" s="4"/>
      <c r="M15" s="4"/>
      <c r="N15" s="4"/>
      <c r="O15" s="6">
        <v>30000</v>
      </c>
      <c r="P15" s="4"/>
      <c r="Q15" s="6">
        <v>30000</v>
      </c>
      <c r="R15" s="4"/>
      <c r="S15" s="4"/>
      <c r="T15" s="4"/>
      <c r="U15" s="6">
        <v>30000</v>
      </c>
      <c r="V15" s="6"/>
    </row>
    <row r="16" spans="1:29" x14ac:dyDescent="0.2">
      <c r="A16" s="1">
        <v>20200309</v>
      </c>
      <c r="F16" s="4"/>
      <c r="G16" s="4"/>
      <c r="H16" s="4"/>
      <c r="I16" s="4"/>
      <c r="J16" s="6">
        <v>30000</v>
      </c>
      <c r="K16" s="4"/>
      <c r="L16" s="4"/>
      <c r="M16" s="6">
        <v>30000</v>
      </c>
      <c r="N16" s="6"/>
      <c r="O16" s="4"/>
      <c r="P16" s="4"/>
      <c r="Q16" s="6">
        <v>10000</v>
      </c>
      <c r="R16" s="4"/>
      <c r="S16" s="4"/>
      <c r="T16" s="4"/>
      <c r="U16" s="6">
        <v>10000</v>
      </c>
      <c r="V16" s="6"/>
    </row>
    <row r="17" spans="1:22" x14ac:dyDescent="0.2">
      <c r="A17" s="1">
        <v>20200312</v>
      </c>
      <c r="F17" s="4"/>
      <c r="G17" s="4"/>
      <c r="H17" s="4">
        <v>20000</v>
      </c>
      <c r="I17" s="4"/>
      <c r="J17" s="4"/>
      <c r="K17" s="4"/>
      <c r="L17" s="4"/>
      <c r="M17" s="6">
        <v>30000</v>
      </c>
      <c r="N17" s="6"/>
      <c r="O17" s="6">
        <v>30000</v>
      </c>
      <c r="P17" s="4"/>
      <c r="Q17" s="4"/>
      <c r="R17" s="4"/>
      <c r="S17" s="4"/>
      <c r="T17" s="4"/>
      <c r="U17" s="4"/>
      <c r="V17" s="4"/>
    </row>
    <row r="18" spans="1:22" x14ac:dyDescent="0.2">
      <c r="A18" s="1">
        <v>20200313</v>
      </c>
      <c r="F18" s="4"/>
      <c r="G18" s="4"/>
      <c r="I18" s="4"/>
      <c r="J18" s="4"/>
      <c r="K18" s="4"/>
      <c r="L18" s="4"/>
      <c r="M18" s="4"/>
      <c r="N18" s="4"/>
      <c r="O18" s="4"/>
      <c r="P18" s="4"/>
      <c r="Q18" s="6">
        <v>30000</v>
      </c>
      <c r="R18" s="4"/>
      <c r="S18" s="4"/>
      <c r="T18" s="4"/>
      <c r="U18" s="6">
        <v>30000</v>
      </c>
      <c r="V18" s="6"/>
    </row>
    <row r="19" spans="1:22" x14ac:dyDescent="0.2">
      <c r="A19" s="1">
        <v>20200316</v>
      </c>
      <c r="F19" s="4">
        <v>20000</v>
      </c>
      <c r="G19" s="4"/>
      <c r="H19" s="6">
        <v>30000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>
        <v>20000</v>
      </c>
      <c r="T19" s="4"/>
      <c r="U19" s="4"/>
      <c r="V19" s="4"/>
    </row>
    <row r="20" spans="1:22" x14ac:dyDescent="0.2">
      <c r="A20" s="1">
        <v>20200319</v>
      </c>
      <c r="F20" s="4"/>
      <c r="G20" s="4"/>
      <c r="H20" s="4"/>
      <c r="I20" s="4"/>
      <c r="J20" s="4"/>
      <c r="K20" s="4"/>
      <c r="L20" s="4"/>
      <c r="M20" s="6">
        <v>30000</v>
      </c>
      <c r="N20" s="6"/>
      <c r="O20" s="6">
        <v>30000</v>
      </c>
      <c r="P20" s="4"/>
      <c r="Q20" s="4"/>
      <c r="R20" s="4"/>
      <c r="S20" s="4"/>
      <c r="T20" s="4"/>
      <c r="U20" s="4"/>
      <c r="V20" s="4"/>
    </row>
    <row r="21" spans="1:22" x14ac:dyDescent="0.2">
      <c r="A21" s="1">
        <v>20200323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>
        <v>20000</v>
      </c>
      <c r="R21" s="4"/>
      <c r="S21" s="4"/>
      <c r="T21" s="4"/>
      <c r="U21" s="4">
        <v>20000</v>
      </c>
      <c r="V21" s="4"/>
    </row>
    <row r="22" spans="1:22" x14ac:dyDescent="0.2">
      <c r="A22" s="1">
        <v>20200402</v>
      </c>
      <c r="F22" s="4"/>
      <c r="G22" s="4"/>
      <c r="H22" s="4"/>
      <c r="I22" s="4"/>
      <c r="J22" s="6">
        <v>30000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1">
        <v>20200413</v>
      </c>
      <c r="F23" s="4"/>
      <c r="G23" s="4"/>
      <c r="H23" s="4"/>
      <c r="I23" s="4"/>
      <c r="J23" s="6">
        <v>30000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1">
        <v>20200604</v>
      </c>
      <c r="B24" s="4"/>
      <c r="C24" s="4"/>
      <c r="D24" s="4"/>
      <c r="E24" s="4">
        <v>-185676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1">
        <v>20200731</v>
      </c>
      <c r="B25" s="4"/>
      <c r="C25" s="4"/>
      <c r="D25" s="4"/>
      <c r="E25" s="4">
        <v>100970.905</v>
      </c>
      <c r="F25" s="4"/>
      <c r="G25" s="4"/>
      <c r="H25" s="4"/>
      <c r="I25" s="4">
        <v>-76900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1">
        <v>20200812</v>
      </c>
      <c r="B26" s="4"/>
      <c r="C26" s="4"/>
      <c r="D26" s="4"/>
      <c r="E26" s="6">
        <v>30000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1">
        <v>20200825</v>
      </c>
      <c r="B27" s="4"/>
      <c r="C27" s="4"/>
      <c r="D27" s="4"/>
      <c r="E27" s="4"/>
      <c r="F27" s="4"/>
      <c r="G27" s="4"/>
      <c r="H27" s="4"/>
      <c r="I27" s="4"/>
      <c r="J27" s="6">
        <v>30000</v>
      </c>
      <c r="K27" s="4"/>
      <c r="L27" s="4"/>
      <c r="M27" s="6">
        <v>10000</v>
      </c>
      <c r="N27" s="6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1">
        <v>20201119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-21050.69</v>
      </c>
      <c r="P28" s="4"/>
      <c r="Q28" s="4"/>
      <c r="R28" s="4"/>
      <c r="S28" s="4"/>
      <c r="T28" s="4"/>
      <c r="U28" s="4"/>
      <c r="V28" s="4"/>
    </row>
    <row r="29" spans="1:22" x14ac:dyDescent="0.2">
      <c r="A29" s="1">
        <v>20201207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6">
        <v>30000</v>
      </c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1" t="s">
        <v>74</v>
      </c>
      <c r="B30" s="4" t="s">
        <v>75</v>
      </c>
      <c r="C30" s="4"/>
      <c r="D30" s="4"/>
      <c r="E30" s="4" t="s">
        <v>75</v>
      </c>
      <c r="F30" s="4" t="s">
        <v>75</v>
      </c>
      <c r="G30" s="4" t="s">
        <v>75</v>
      </c>
      <c r="H30" s="4" t="s">
        <v>75</v>
      </c>
      <c r="I30" s="4" t="s">
        <v>75</v>
      </c>
      <c r="J30" s="4" t="s">
        <v>75</v>
      </c>
      <c r="K30" s="4"/>
      <c r="L30" s="6"/>
      <c r="M30" s="4" t="s">
        <v>75</v>
      </c>
      <c r="N30" s="4"/>
      <c r="O30" s="4" t="s">
        <v>75</v>
      </c>
      <c r="P30" s="4" t="s">
        <v>75</v>
      </c>
      <c r="Q30" s="4" t="s">
        <v>75</v>
      </c>
      <c r="R30" s="4" t="s">
        <v>75</v>
      </c>
      <c r="S30" s="4" t="s">
        <v>75</v>
      </c>
      <c r="T30" s="4" t="s">
        <v>75</v>
      </c>
      <c r="U30" s="4" t="s">
        <v>75</v>
      </c>
      <c r="V30" s="4"/>
    </row>
    <row r="31" spans="1:22" x14ac:dyDescent="0.2">
      <c r="A31" s="1">
        <v>20201221</v>
      </c>
      <c r="B31" s="4">
        <v>23176.904999999999</v>
      </c>
      <c r="C31" s="4"/>
      <c r="D31" s="4"/>
      <c r="E31" s="4">
        <v>28939.605</v>
      </c>
      <c r="F31" s="4">
        <f>15442.505-441.3+6.2-0.6</f>
        <v>15006.805</v>
      </c>
      <c r="G31" s="4">
        <v>13964.405000000001</v>
      </c>
      <c r="H31" s="4">
        <v>10150.305</v>
      </c>
      <c r="I31" s="4">
        <v>15774.004999999999</v>
      </c>
      <c r="J31" s="4">
        <v>1287.905</v>
      </c>
      <c r="K31" s="4">
        <v>265444.005</v>
      </c>
      <c r="L31" s="4">
        <v>-5.0000000000000001E-3</v>
      </c>
      <c r="M31" s="4">
        <v>17930.605</v>
      </c>
      <c r="N31" s="4"/>
      <c r="O31" s="4">
        <v>5905.2049999999999</v>
      </c>
      <c r="P31" s="4">
        <v>1582.905</v>
      </c>
      <c r="Q31" s="4">
        <v>3994.0050000000001</v>
      </c>
      <c r="R31" s="4">
        <v>7748.6049999999996</v>
      </c>
      <c r="S31" s="4">
        <v>3800.605</v>
      </c>
      <c r="T31" s="4">
        <v>1417.2049999999999</v>
      </c>
      <c r="U31" s="4">
        <v>4314.8050000000003</v>
      </c>
      <c r="V31" s="4"/>
    </row>
    <row r="32" spans="1:22" x14ac:dyDescent="0.2">
      <c r="A32" s="1" t="s">
        <v>74</v>
      </c>
      <c r="B32" s="4"/>
      <c r="C32" s="4"/>
      <c r="D32" s="4"/>
      <c r="E32" s="4" t="s">
        <v>75</v>
      </c>
      <c r="F32" s="4" t="s">
        <v>75</v>
      </c>
      <c r="G32" s="4" t="s">
        <v>75</v>
      </c>
      <c r="H32" s="4"/>
      <c r="I32" s="4"/>
      <c r="J32" s="4"/>
      <c r="K32" s="4"/>
      <c r="L32" s="4"/>
      <c r="M32" s="4"/>
      <c r="N32" s="4" t="s">
        <v>75</v>
      </c>
      <c r="O32" s="4"/>
      <c r="P32" s="4" t="s">
        <v>75</v>
      </c>
      <c r="Q32" s="4"/>
      <c r="R32" s="4"/>
      <c r="S32" s="4"/>
      <c r="T32" s="4"/>
      <c r="U32" s="4"/>
      <c r="V32" s="4"/>
    </row>
    <row r="33" spans="1:28" x14ac:dyDescent="0.2">
      <c r="A33" s="1">
        <v>20201223</v>
      </c>
      <c r="B33" s="4"/>
      <c r="C33" s="4"/>
      <c r="D33" s="4"/>
      <c r="E33" s="4">
        <v>119263.705</v>
      </c>
      <c r="F33" s="4">
        <v>14831.004999999999</v>
      </c>
      <c r="G33" s="4">
        <v>84758.705000000002</v>
      </c>
      <c r="H33" s="4"/>
      <c r="I33" s="4"/>
      <c r="J33" s="4"/>
      <c r="K33" s="4"/>
      <c r="L33" s="4"/>
      <c r="M33" s="4"/>
      <c r="N33" s="4">
        <v>126709.605</v>
      </c>
      <c r="O33" s="4"/>
      <c r="P33" s="4">
        <v>19427.205000000002</v>
      </c>
      <c r="Q33" s="4"/>
      <c r="R33" s="4"/>
      <c r="S33" s="4"/>
      <c r="T33" s="4"/>
      <c r="U33" s="4"/>
      <c r="V33" s="4"/>
    </row>
    <row r="34" spans="1:28" x14ac:dyDescent="0.2">
      <c r="A34" s="1">
        <v>20210105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>
        <v>2000</v>
      </c>
      <c r="X34" s="4">
        <v>2000</v>
      </c>
      <c r="Y34" s="4">
        <v>2000</v>
      </c>
      <c r="Z34" s="4">
        <v>2000</v>
      </c>
      <c r="AA34" s="4">
        <v>2000</v>
      </c>
    </row>
    <row r="35" spans="1:28" x14ac:dyDescent="0.2">
      <c r="A35" s="1">
        <v>20210112</v>
      </c>
      <c r="B35" s="4"/>
      <c r="C35" s="4"/>
      <c r="D35" s="4"/>
      <c r="E35" s="4"/>
      <c r="F35" s="4"/>
      <c r="G35" s="4"/>
      <c r="H35" s="4">
        <v>-30000</v>
      </c>
      <c r="I35" s="4"/>
      <c r="J35" s="4"/>
      <c r="K35" s="4"/>
      <c r="L35" s="4"/>
      <c r="M35" s="4"/>
      <c r="N35" s="4"/>
      <c r="O35" s="4">
        <v>-14735.5</v>
      </c>
      <c r="P35" s="4"/>
      <c r="Q35" s="4"/>
      <c r="R35" s="4"/>
      <c r="S35" s="4"/>
      <c r="T35" s="4"/>
      <c r="U35" s="4"/>
      <c r="V35" s="4"/>
      <c r="W35" s="4">
        <v>2000</v>
      </c>
      <c r="X35" s="4">
        <v>2000</v>
      </c>
      <c r="Y35" s="4">
        <v>2000</v>
      </c>
      <c r="Z35" s="4">
        <v>2000</v>
      </c>
      <c r="AA35" s="4">
        <v>2000</v>
      </c>
    </row>
    <row r="36" spans="1:28" x14ac:dyDescent="0.2">
      <c r="A36" s="1">
        <v>20210114</v>
      </c>
      <c r="B36" s="4"/>
      <c r="C36" s="4"/>
      <c r="D36" s="4"/>
      <c r="E36" s="4"/>
      <c r="F36" s="4"/>
      <c r="G36" s="4"/>
      <c r="H36" s="4"/>
      <c r="I36" s="4"/>
      <c r="J36" s="4">
        <v>30000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8" x14ac:dyDescent="0.2">
      <c r="A37" s="1">
        <v>20210120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>
        <v>2000</v>
      </c>
      <c r="X37" s="4">
        <v>2000</v>
      </c>
      <c r="Y37" s="4">
        <v>2000</v>
      </c>
      <c r="Z37" s="4">
        <v>2000</v>
      </c>
      <c r="AA37" s="4">
        <v>2000</v>
      </c>
    </row>
    <row r="38" spans="1:28" x14ac:dyDescent="0.2">
      <c r="A38" s="1">
        <v>20210122</v>
      </c>
      <c r="B38" s="4"/>
      <c r="C38" s="4"/>
      <c r="D38" s="4"/>
      <c r="E38" s="4"/>
      <c r="F38" s="4"/>
      <c r="G38" s="4"/>
      <c r="H38" s="4"/>
      <c r="I38" s="4"/>
      <c r="J38" s="4">
        <v>30000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8" x14ac:dyDescent="0.2">
      <c r="A39" s="1">
        <v>20210127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>
        <v>2000</v>
      </c>
      <c r="X39" s="4">
        <v>2000</v>
      </c>
      <c r="Y39" s="4">
        <v>2000</v>
      </c>
      <c r="Z39" s="4">
        <v>2000</v>
      </c>
      <c r="AA39" s="4">
        <v>2000</v>
      </c>
      <c r="AB39" s="4">
        <v>30000</v>
      </c>
    </row>
    <row r="40" spans="1:28" x14ac:dyDescent="0.2">
      <c r="A40" s="1">
        <v>20210201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>
        <v>-925.20500000000004</v>
      </c>
      <c r="P40" s="4"/>
      <c r="Q40" s="4"/>
      <c r="R40" s="4"/>
      <c r="S40" s="4"/>
      <c r="T40" s="4"/>
      <c r="U40" s="4"/>
      <c r="V40" s="4"/>
      <c r="X40" s="4"/>
      <c r="Y40" s="4"/>
      <c r="Z40" s="4"/>
      <c r="AA40" s="4"/>
      <c r="AB40" s="4">
        <v>5000.0050000000001</v>
      </c>
    </row>
    <row r="41" spans="1:28" x14ac:dyDescent="0.2">
      <c r="A41" s="1">
        <v>20210202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>
        <v>-892.60500000000002</v>
      </c>
      <c r="P41" s="4"/>
      <c r="Q41" s="4"/>
      <c r="R41" s="4"/>
      <c r="S41" s="4"/>
      <c r="T41" s="4"/>
      <c r="U41" s="4"/>
      <c r="V41" s="4">
        <v>2000</v>
      </c>
      <c r="X41" s="4">
        <v>2000</v>
      </c>
      <c r="Y41" s="4">
        <v>2000</v>
      </c>
      <c r="Z41" s="4">
        <v>2000</v>
      </c>
      <c r="AA41" s="4">
        <v>2000</v>
      </c>
      <c r="AB41" s="4">
        <v>5000.0050000000001</v>
      </c>
    </row>
    <row r="42" spans="1:28" ht="16" customHeight="1" x14ac:dyDescent="0.2">
      <c r="A42" s="1">
        <v>20210203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>
        <v>-883.70500000000004</v>
      </c>
      <c r="P42" s="4"/>
      <c r="Q42" s="4"/>
      <c r="R42" s="4"/>
      <c r="S42" s="4"/>
      <c r="T42" s="4"/>
      <c r="U42" s="4"/>
      <c r="V42" s="4"/>
      <c r="AB42" s="4">
        <v>4993.6049999999996</v>
      </c>
    </row>
    <row r="43" spans="1:28" x14ac:dyDescent="0.2">
      <c r="A43" s="1">
        <v>20210204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>
        <v>-886.20500000000004</v>
      </c>
      <c r="P43" s="4"/>
      <c r="Q43" s="4"/>
      <c r="R43" s="4"/>
      <c r="S43" s="4"/>
      <c r="T43" s="4"/>
      <c r="U43" s="4"/>
      <c r="V43" s="4"/>
      <c r="AB43" s="4">
        <v>4975.0050000000001</v>
      </c>
    </row>
    <row r="44" spans="1:28" ht="16" customHeight="1" x14ac:dyDescent="0.2">
      <c r="A44" s="1">
        <v>20210205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>
        <v>-876.30499999999995</v>
      </c>
      <c r="P44" s="4"/>
      <c r="Q44" s="4"/>
      <c r="R44" s="4"/>
      <c r="S44" s="4"/>
      <c r="T44" s="4"/>
      <c r="U44" s="4"/>
      <c r="V44" s="4"/>
      <c r="AB44" s="4">
        <v>4975.0050000000001</v>
      </c>
    </row>
    <row r="45" spans="1:28" ht="16" customHeight="1" x14ac:dyDescent="0.2">
      <c r="A45" s="1">
        <v>20210208</v>
      </c>
      <c r="B45" s="4">
        <v>-5.0000000000000001E-3</v>
      </c>
      <c r="C45" s="4"/>
      <c r="D45" s="4"/>
      <c r="E45" s="4"/>
      <c r="F45" s="4">
        <v>-5.0000000000000001E-3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6">
        <v>-5.0000000000000001E-3</v>
      </c>
      <c r="T45" s="4"/>
      <c r="U45" s="4"/>
      <c r="V45" s="4"/>
    </row>
    <row r="46" spans="1:28" x14ac:dyDescent="0.2">
      <c r="A46" s="1">
        <v>20210209</v>
      </c>
      <c r="B46" s="4"/>
      <c r="C46" s="4"/>
      <c r="D46" s="4"/>
      <c r="E46" s="4"/>
      <c r="F46" s="4"/>
      <c r="G46" s="4">
        <v>-104610.2</v>
      </c>
      <c r="H46" s="4">
        <v>-148688.5</v>
      </c>
      <c r="I46" s="4">
        <v>-40000</v>
      </c>
      <c r="J46" s="4"/>
      <c r="K46" s="4"/>
      <c r="L46" s="4"/>
      <c r="M46" s="4"/>
      <c r="N46" s="4"/>
      <c r="O46" s="4"/>
      <c r="P46" s="4"/>
      <c r="Q46" s="4"/>
      <c r="R46" s="4">
        <v>-10000</v>
      </c>
      <c r="S46" s="4"/>
      <c r="T46" s="4"/>
      <c r="U46" s="4"/>
      <c r="V46" s="4"/>
    </row>
    <row r="47" spans="1:28" ht="16" customHeight="1" x14ac:dyDescent="0.2">
      <c r="A47" s="1">
        <v>20210210</v>
      </c>
      <c r="B47" s="4"/>
      <c r="C47" s="4"/>
      <c r="D47" s="4"/>
      <c r="E47" s="4"/>
      <c r="F47" s="4"/>
      <c r="G47" s="4">
        <v>-60000</v>
      </c>
      <c r="H47" s="4"/>
      <c r="I47" s="4">
        <v>-60000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8" x14ac:dyDescent="0.2">
      <c r="A48" s="1">
        <v>20210218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>
        <v>-40000</v>
      </c>
      <c r="N48" s="4"/>
      <c r="O48" s="4">
        <v>-337.60500000000002</v>
      </c>
      <c r="P48" s="4"/>
      <c r="Q48" s="4"/>
      <c r="R48" s="4"/>
      <c r="S48" s="4"/>
      <c r="T48" s="4"/>
      <c r="U48" s="4"/>
      <c r="V48" s="4"/>
      <c r="AB48" s="4">
        <v>1990.0050000000001</v>
      </c>
    </row>
    <row r="49" spans="1:29" x14ac:dyDescent="0.2">
      <c r="A49" s="1">
        <v>20210219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>
        <v>-75538.960000000006</v>
      </c>
      <c r="N49" s="4"/>
      <c r="O49" s="4">
        <v>-338.60500000000002</v>
      </c>
      <c r="P49" s="4"/>
      <c r="Q49" s="4"/>
      <c r="R49" s="4"/>
      <c r="S49" s="4"/>
      <c r="T49" s="4"/>
      <c r="U49" s="4"/>
      <c r="V49" s="4"/>
      <c r="AB49" s="4">
        <v>1990.0050000000001</v>
      </c>
    </row>
    <row r="50" spans="1:29" x14ac:dyDescent="0.2">
      <c r="A50" s="1">
        <v>20210222</v>
      </c>
      <c r="B50" s="4"/>
      <c r="C50" s="4"/>
      <c r="D50" s="4"/>
      <c r="E50" s="6">
        <v>-5.0000000000000001E-3</v>
      </c>
      <c r="F50" s="4"/>
      <c r="G50" s="4">
        <v>-59656</v>
      </c>
      <c r="H50" s="4">
        <v>-30000</v>
      </c>
      <c r="I50" s="4">
        <v>-40650</v>
      </c>
      <c r="J50" s="4"/>
      <c r="K50" s="4"/>
      <c r="L50" s="4"/>
      <c r="M50" s="4"/>
      <c r="N50" s="4"/>
      <c r="O50" s="4"/>
      <c r="P50" s="6">
        <v>-5.0000000000000001E-3</v>
      </c>
      <c r="Q50" s="4"/>
      <c r="R50" s="4">
        <v>-10845</v>
      </c>
      <c r="S50" s="4"/>
      <c r="T50" s="4"/>
      <c r="U50" s="4">
        <v>-22280</v>
      </c>
      <c r="V50" s="4"/>
    </row>
    <row r="51" spans="1:29" x14ac:dyDescent="0.2">
      <c r="A51" s="1" t="s">
        <v>74</v>
      </c>
      <c r="B51" s="4"/>
      <c r="C51" s="4"/>
      <c r="D51" s="4"/>
      <c r="E51" s="6"/>
      <c r="F51" s="4" t="s">
        <v>75</v>
      </c>
      <c r="G51" s="4"/>
      <c r="H51" s="4"/>
      <c r="I51" s="4"/>
      <c r="J51" s="4"/>
      <c r="K51" s="4"/>
      <c r="L51" s="4"/>
      <c r="M51" s="4"/>
      <c r="N51" s="4"/>
      <c r="O51" s="4" t="s">
        <v>75</v>
      </c>
      <c r="P51" s="6"/>
      <c r="Q51" s="4"/>
      <c r="R51" s="4"/>
      <c r="S51" s="4"/>
      <c r="T51" s="4"/>
      <c r="U51" s="4"/>
      <c r="V51" s="4"/>
      <c r="AB51" s="4" t="s">
        <v>75</v>
      </c>
    </row>
    <row r="52" spans="1:29" x14ac:dyDescent="0.2">
      <c r="A52" s="1">
        <v>20210223</v>
      </c>
      <c r="B52" s="4"/>
      <c r="C52" s="4"/>
      <c r="D52" s="4"/>
      <c r="E52" s="4"/>
      <c r="F52" s="4">
        <v>14987.205</v>
      </c>
      <c r="G52" s="4"/>
      <c r="H52" s="4"/>
      <c r="I52" s="4"/>
      <c r="J52" s="4"/>
      <c r="K52" s="4">
        <v>-5.0000000000000001E-3</v>
      </c>
      <c r="L52" s="4"/>
      <c r="M52" s="4"/>
      <c r="N52" s="4"/>
      <c r="O52" s="4">
        <v>-868.90499999999997</v>
      </c>
      <c r="P52" s="4"/>
      <c r="Q52" s="4"/>
      <c r="R52" s="4"/>
      <c r="S52" s="4"/>
      <c r="T52" s="4"/>
      <c r="U52" s="4"/>
      <c r="V52" s="4">
        <v>2000</v>
      </c>
      <c r="X52" s="4">
        <v>2000</v>
      </c>
      <c r="Y52" s="4">
        <v>2000</v>
      </c>
      <c r="Z52" s="4">
        <v>2000</v>
      </c>
      <c r="AA52" s="4">
        <v>2000</v>
      </c>
      <c r="AB52" s="4">
        <v>4860.5050000000001</v>
      </c>
    </row>
    <row r="53" spans="1:29" x14ac:dyDescent="0.2">
      <c r="A53" s="1">
        <v>20210225</v>
      </c>
      <c r="I53" s="4">
        <v>-70000.005000000005</v>
      </c>
      <c r="AC53" s="4">
        <v>87567.604999999996</v>
      </c>
    </row>
    <row r="54" spans="1:29" x14ac:dyDescent="0.2">
      <c r="A54" s="1">
        <v>20210226</v>
      </c>
      <c r="I54" s="4">
        <v>-70000.005000000005</v>
      </c>
      <c r="AC54" s="4">
        <v>85808.505000000005</v>
      </c>
    </row>
    <row r="55" spans="1:29" x14ac:dyDescent="0.2">
      <c r="A55" s="1">
        <v>20210301</v>
      </c>
      <c r="I55" s="4">
        <v>-70000.005000000005</v>
      </c>
      <c r="O55" s="4">
        <v>-387.505</v>
      </c>
      <c r="AB55" s="4">
        <v>1990.105</v>
      </c>
      <c r="AC55" s="4">
        <v>87259.104999999996</v>
      </c>
    </row>
    <row r="56" spans="1:29" x14ac:dyDescent="0.2">
      <c r="A56" s="1">
        <v>20210302</v>
      </c>
      <c r="I56" s="4">
        <v>-70000.005000000005</v>
      </c>
      <c r="AC56" s="4">
        <v>86033.005000000005</v>
      </c>
    </row>
    <row r="57" spans="1:29" x14ac:dyDescent="0.2">
      <c r="A57" s="1">
        <v>20210303</v>
      </c>
      <c r="AC57" s="4">
        <v>10000</v>
      </c>
    </row>
    <row r="58" spans="1:29" x14ac:dyDescent="0.2">
      <c r="A58" s="1">
        <v>20210315</v>
      </c>
      <c r="G58" s="4">
        <v>-87158</v>
      </c>
    </row>
    <row r="59" spans="1:29" x14ac:dyDescent="0.2">
      <c r="A59" s="1">
        <v>20210318</v>
      </c>
      <c r="G59" s="4">
        <v>-54000</v>
      </c>
      <c r="I59" s="4">
        <v>-16500</v>
      </c>
      <c r="R59" s="4">
        <v>-6900</v>
      </c>
    </row>
    <row r="60" spans="1:29" x14ac:dyDescent="0.2">
      <c r="A60" s="1">
        <v>20210330</v>
      </c>
      <c r="G60" s="4">
        <v>-44810</v>
      </c>
      <c r="I60" s="4">
        <v>-20348</v>
      </c>
      <c r="R60" s="4">
        <v>-13700</v>
      </c>
    </row>
    <row r="61" spans="1:29" x14ac:dyDescent="0.2">
      <c r="A61" s="1">
        <v>20210402</v>
      </c>
      <c r="G61" s="4">
        <v>-52279</v>
      </c>
      <c r="I61" s="4">
        <v>-23739</v>
      </c>
      <c r="R61" s="4">
        <v>-27400.9</v>
      </c>
    </row>
    <row r="62" spans="1:29" x14ac:dyDescent="0.2">
      <c r="A62" s="1">
        <v>20210406</v>
      </c>
      <c r="G62" s="4">
        <v>-52280.5</v>
      </c>
      <c r="H62" s="4">
        <v>-73500</v>
      </c>
      <c r="I62" s="4">
        <v>-5.0000000000000001E-3</v>
      </c>
      <c r="M62" s="4">
        <v>-60000</v>
      </c>
    </row>
    <row r="63" spans="1:29" x14ac:dyDescent="0.2">
      <c r="A63" s="1">
        <v>20210708</v>
      </c>
      <c r="H63" s="4">
        <v>-5.0000000000000001E-3</v>
      </c>
    </row>
    <row r="64" spans="1:29" x14ac:dyDescent="0.2">
      <c r="A64" s="50">
        <v>20220118</v>
      </c>
      <c r="Q64" s="4">
        <v>50000</v>
      </c>
    </row>
    <row r="65" spans="1:4" x14ac:dyDescent="0.2">
      <c r="A65" s="50">
        <v>20220126</v>
      </c>
      <c r="C65" s="4">
        <v>100000</v>
      </c>
      <c r="D65" s="4">
        <v>100000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4083A-33CE-444E-BA80-513B51C9B5C0}">
  <dimension ref="A1:E42"/>
  <sheetViews>
    <sheetView topLeftCell="A24" zoomScale="187" zoomScaleNormal="187" workbookViewId="0">
      <selection activeCell="E43" sqref="E43"/>
    </sheetView>
  </sheetViews>
  <sheetFormatPr baseColWidth="10" defaultColWidth="11.33203125" defaultRowHeight="15" x14ac:dyDescent="0.2"/>
  <cols>
    <col min="1" max="1" width="10.6640625" customWidth="1"/>
    <col min="2" max="2" width="10" bestFit="1" customWidth="1"/>
    <col min="3" max="3" width="7.6640625" bestFit="1" customWidth="1"/>
    <col min="4" max="4" width="12.1640625" bestFit="1" customWidth="1"/>
    <col min="5" max="5" width="11.6640625" bestFit="1" customWidth="1"/>
  </cols>
  <sheetData>
    <row r="1" spans="1:5" x14ac:dyDescent="0.2">
      <c r="A1" t="s">
        <v>62</v>
      </c>
      <c r="B1" t="s">
        <v>1</v>
      </c>
      <c r="C1" t="s">
        <v>64</v>
      </c>
      <c r="D1" t="s">
        <v>65</v>
      </c>
      <c r="E1" t="s">
        <v>66</v>
      </c>
    </row>
    <row r="2" spans="1:5" x14ac:dyDescent="0.2">
      <c r="A2" s="1">
        <v>20190331</v>
      </c>
      <c r="B2" s="9" t="s">
        <v>67</v>
      </c>
      <c r="C2">
        <v>1.6205000000000001</v>
      </c>
      <c r="D2">
        <v>72800</v>
      </c>
      <c r="E2" s="14">
        <v>0</v>
      </c>
    </row>
    <row r="3" spans="1:5" x14ac:dyDescent="0.2">
      <c r="A3" s="1">
        <v>20190331</v>
      </c>
      <c r="B3" s="9" t="s">
        <v>68</v>
      </c>
      <c r="C3">
        <v>1.5175000000000001</v>
      </c>
      <c r="D3">
        <v>20800</v>
      </c>
      <c r="E3" s="14">
        <v>0</v>
      </c>
    </row>
    <row r="4" spans="1:5" x14ac:dyDescent="0.2">
      <c r="A4" s="1" t="s">
        <v>76</v>
      </c>
      <c r="B4" s="9" t="s">
        <v>70</v>
      </c>
      <c r="C4">
        <v>2.823</v>
      </c>
      <c r="D4">
        <v>26300</v>
      </c>
      <c r="E4" s="14">
        <v>0</v>
      </c>
    </row>
    <row r="5" spans="1:5" x14ac:dyDescent="0.2">
      <c r="A5" s="1">
        <v>20190331</v>
      </c>
      <c r="B5" s="9" t="s">
        <v>71</v>
      </c>
      <c r="C5">
        <v>1.2143999999999999</v>
      </c>
      <c r="D5">
        <v>142200</v>
      </c>
      <c r="E5" s="14">
        <v>0</v>
      </c>
    </row>
    <row r="6" spans="1:5" x14ac:dyDescent="0.2">
      <c r="A6" s="1">
        <v>20190331</v>
      </c>
      <c r="B6" s="9" t="s">
        <v>72</v>
      </c>
      <c r="C6">
        <v>0.87590000000000001</v>
      </c>
      <c r="D6">
        <v>248400</v>
      </c>
      <c r="E6" s="14">
        <v>0</v>
      </c>
    </row>
    <row r="7" spans="1:5" x14ac:dyDescent="0.2">
      <c r="A7" s="1">
        <v>20190331</v>
      </c>
      <c r="B7" s="10" t="s">
        <v>73</v>
      </c>
      <c r="C7">
        <v>0.96499999999999997</v>
      </c>
      <c r="D7">
        <v>16800</v>
      </c>
      <c r="E7" s="14">
        <v>0</v>
      </c>
    </row>
    <row r="8" spans="1:5" x14ac:dyDescent="0.2">
      <c r="A8" s="1">
        <v>20191204</v>
      </c>
      <c r="B8" s="9" t="s">
        <v>70</v>
      </c>
      <c r="C8">
        <v>1236.0999999999999</v>
      </c>
      <c r="D8">
        <v>0</v>
      </c>
      <c r="E8" s="14">
        <v>0</v>
      </c>
    </row>
    <row r="9" spans="1:5" x14ac:dyDescent="0.2">
      <c r="A9" s="1">
        <v>20201202</v>
      </c>
      <c r="B9" s="9" t="s">
        <v>70</v>
      </c>
      <c r="C9">
        <v>1341.3</v>
      </c>
      <c r="D9">
        <v>0</v>
      </c>
      <c r="E9" s="14">
        <v>0</v>
      </c>
    </row>
    <row r="10" spans="1:5" x14ac:dyDescent="0.2">
      <c r="A10" s="1">
        <v>20190403</v>
      </c>
      <c r="B10" s="9" t="s">
        <v>72</v>
      </c>
      <c r="C10">
        <v>0.90900000000000003</v>
      </c>
      <c r="D10">
        <v>33000</v>
      </c>
      <c r="E10" s="14">
        <v>6</v>
      </c>
    </row>
    <row r="11" spans="1:5" x14ac:dyDescent="0.2">
      <c r="A11" s="1">
        <v>20190827</v>
      </c>
      <c r="B11" s="9" t="s">
        <v>69</v>
      </c>
      <c r="C11">
        <v>0.38700000000000001</v>
      </c>
      <c r="D11">
        <v>80000</v>
      </c>
      <c r="E11" s="14">
        <v>6.19</v>
      </c>
    </row>
    <row r="12" spans="1:5" x14ac:dyDescent="0.2">
      <c r="A12" s="1">
        <v>20200210</v>
      </c>
      <c r="B12" s="9" t="s">
        <v>69</v>
      </c>
      <c r="C12">
        <v>0.35899999999999999</v>
      </c>
      <c r="D12">
        <v>85000</v>
      </c>
      <c r="E12" s="14">
        <v>6.1</v>
      </c>
    </row>
    <row r="13" spans="1:5" x14ac:dyDescent="0.2">
      <c r="A13" s="1">
        <v>20201029</v>
      </c>
      <c r="B13" s="9" t="s">
        <v>69</v>
      </c>
      <c r="C13">
        <v>0.221</v>
      </c>
      <c r="D13">
        <v>120000</v>
      </c>
      <c r="E13" s="14">
        <v>2.65</v>
      </c>
    </row>
    <row r="14" spans="1:5" x14ac:dyDescent="0.2">
      <c r="A14" s="1">
        <v>20210112</v>
      </c>
      <c r="B14" s="13" t="s">
        <v>72</v>
      </c>
      <c r="C14">
        <v>0.86699999999999999</v>
      </c>
      <c r="D14">
        <v>30000</v>
      </c>
      <c r="E14" s="14">
        <v>2.6</v>
      </c>
    </row>
    <row r="15" spans="1:5" x14ac:dyDescent="0.2">
      <c r="A15" s="1">
        <v>20210120</v>
      </c>
      <c r="B15" s="13" t="s">
        <v>72</v>
      </c>
      <c r="C15">
        <v>0.873</v>
      </c>
      <c r="D15">
        <v>47800</v>
      </c>
      <c r="E15" s="14">
        <v>4.17</v>
      </c>
    </row>
    <row r="16" spans="1:5" x14ac:dyDescent="0.2">
      <c r="A16" s="1">
        <v>20210120</v>
      </c>
      <c r="B16" s="13" t="s">
        <v>71</v>
      </c>
      <c r="C16">
        <v>1.32</v>
      </c>
      <c r="D16">
        <v>-33800</v>
      </c>
      <c r="E16" s="14">
        <v>4.46</v>
      </c>
    </row>
    <row r="17" spans="1:5" x14ac:dyDescent="0.2">
      <c r="A17" s="1">
        <v>20210127</v>
      </c>
      <c r="B17" s="9" t="s">
        <v>67</v>
      </c>
      <c r="C17">
        <v>3.16</v>
      </c>
      <c r="D17">
        <v>-72800</v>
      </c>
      <c r="E17" s="14">
        <v>23</v>
      </c>
    </row>
    <row r="18" spans="1:5" x14ac:dyDescent="0.2">
      <c r="A18" s="1">
        <v>20210127</v>
      </c>
      <c r="B18" s="13" t="s">
        <v>107</v>
      </c>
      <c r="C18">
        <v>0.746</v>
      </c>
      <c r="D18">
        <v>172700</v>
      </c>
      <c r="E18" s="14">
        <v>12.88</v>
      </c>
    </row>
    <row r="19" spans="1:5" x14ac:dyDescent="0.2">
      <c r="A19" s="1">
        <v>20210127</v>
      </c>
      <c r="B19" s="13" t="s">
        <v>107</v>
      </c>
      <c r="C19">
        <v>0.753</v>
      </c>
      <c r="D19">
        <v>305500</v>
      </c>
      <c r="E19" s="14">
        <v>23</v>
      </c>
    </row>
    <row r="20" spans="1:5" x14ac:dyDescent="0.2">
      <c r="A20" s="1">
        <v>20210208</v>
      </c>
      <c r="B20" s="13" t="s">
        <v>73</v>
      </c>
      <c r="C20">
        <v>1.141</v>
      </c>
      <c r="D20">
        <v>-16800</v>
      </c>
      <c r="E20" s="14">
        <v>1.92</v>
      </c>
    </row>
    <row r="21" spans="1:5" x14ac:dyDescent="0.2">
      <c r="A21" s="1">
        <v>20210208</v>
      </c>
      <c r="B21" s="13" t="s">
        <v>69</v>
      </c>
      <c r="C21">
        <v>0.33900000000000002</v>
      </c>
      <c r="D21">
        <v>-285000</v>
      </c>
      <c r="E21" s="14">
        <v>9.66</v>
      </c>
    </row>
    <row r="22" spans="1:5" x14ac:dyDescent="0.2">
      <c r="A22" s="1">
        <v>20210208</v>
      </c>
      <c r="B22" s="13" t="s">
        <v>70</v>
      </c>
      <c r="C22">
        <v>3.8679999999999999</v>
      </c>
      <c r="D22">
        <v>-26300</v>
      </c>
      <c r="E22" s="14">
        <v>10.17</v>
      </c>
    </row>
    <row r="23" spans="1:5" x14ac:dyDescent="0.2">
      <c r="A23" s="1">
        <v>20210223</v>
      </c>
      <c r="B23" s="13" t="s">
        <v>107</v>
      </c>
      <c r="C23">
        <v>0.69499999999999995</v>
      </c>
      <c r="D23">
        <v>-478200</v>
      </c>
      <c r="E23">
        <v>33.200000000000003</v>
      </c>
    </row>
    <row r="24" spans="1:5" x14ac:dyDescent="0.2">
      <c r="A24" s="1">
        <v>20210223</v>
      </c>
      <c r="B24" s="13" t="s">
        <v>123</v>
      </c>
      <c r="C24">
        <v>1.629</v>
      </c>
      <c r="D24">
        <v>183700</v>
      </c>
      <c r="E24">
        <v>30</v>
      </c>
    </row>
    <row r="25" spans="1:5" x14ac:dyDescent="0.2">
      <c r="A25" s="1">
        <v>20210223</v>
      </c>
      <c r="B25" s="13" t="s">
        <v>123</v>
      </c>
      <c r="C25">
        <v>1.63</v>
      </c>
      <c r="D25">
        <v>20200</v>
      </c>
      <c r="E25">
        <v>3.3</v>
      </c>
    </row>
    <row r="26" spans="1:5" x14ac:dyDescent="0.2">
      <c r="A26" s="1">
        <v>20210331</v>
      </c>
      <c r="B26" s="13" t="s">
        <v>71</v>
      </c>
      <c r="C26">
        <v>1.21</v>
      </c>
      <c r="D26">
        <v>-30000</v>
      </c>
      <c r="E26">
        <v>3.63</v>
      </c>
    </row>
    <row r="27" spans="1:5" x14ac:dyDescent="0.2">
      <c r="A27" s="1">
        <v>20210402</v>
      </c>
      <c r="B27" s="13" t="s">
        <v>68</v>
      </c>
      <c r="C27">
        <v>1.524</v>
      </c>
      <c r="D27">
        <v>-20800</v>
      </c>
      <c r="E27">
        <v>3.17</v>
      </c>
    </row>
    <row r="28" spans="1:5" x14ac:dyDescent="0.2">
      <c r="A28" s="1">
        <v>20210402</v>
      </c>
      <c r="B28" s="13" t="s">
        <v>71</v>
      </c>
      <c r="C28">
        <v>1.222</v>
      </c>
      <c r="D28">
        <v>-78400</v>
      </c>
      <c r="E28">
        <v>9.6</v>
      </c>
    </row>
    <row r="29" spans="1:5" x14ac:dyDescent="0.2">
      <c r="A29" s="1">
        <v>20210407</v>
      </c>
      <c r="B29" s="13" t="s">
        <v>107</v>
      </c>
      <c r="C29">
        <v>0.626</v>
      </c>
      <c r="D29">
        <v>481300</v>
      </c>
      <c r="E29">
        <f>30.13</f>
        <v>30.13</v>
      </c>
    </row>
    <row r="30" spans="1:5" x14ac:dyDescent="0.2">
      <c r="A30" s="1">
        <v>20210407</v>
      </c>
      <c r="B30" s="13" t="s">
        <v>123</v>
      </c>
      <c r="C30">
        <v>1.478</v>
      </c>
      <c r="D30">
        <v>-193800</v>
      </c>
      <c r="E30">
        <v>28.64</v>
      </c>
    </row>
    <row r="31" spans="1:5" x14ac:dyDescent="0.2">
      <c r="A31" s="1">
        <v>20210407</v>
      </c>
      <c r="B31" s="13" t="s">
        <v>123</v>
      </c>
      <c r="C31">
        <v>1.4790000000000001</v>
      </c>
      <c r="D31">
        <v>-10100</v>
      </c>
      <c r="E31">
        <v>1.49</v>
      </c>
    </row>
    <row r="32" spans="1:5" x14ac:dyDescent="0.2">
      <c r="A32" s="1">
        <v>20210713</v>
      </c>
      <c r="B32" s="13" t="s">
        <v>107</v>
      </c>
      <c r="C32">
        <v>0.85899999999999999</v>
      </c>
      <c r="D32">
        <v>302600</v>
      </c>
      <c r="E32">
        <v>26</v>
      </c>
    </row>
    <row r="33" spans="1:5" x14ac:dyDescent="0.2">
      <c r="A33" s="1">
        <v>20210727</v>
      </c>
      <c r="B33" s="13" t="s">
        <v>107</v>
      </c>
      <c r="C33">
        <v>0.78500000000000003</v>
      </c>
      <c r="D33">
        <v>-783900</v>
      </c>
      <c r="E33">
        <v>61.54</v>
      </c>
    </row>
    <row r="34" spans="1:5" x14ac:dyDescent="0.2">
      <c r="A34" s="50">
        <v>20210910</v>
      </c>
      <c r="B34" s="13" t="s">
        <v>123</v>
      </c>
      <c r="C34">
        <v>1.3979999999999999</v>
      </c>
      <c r="D34">
        <v>442200</v>
      </c>
      <c r="E34">
        <v>61.8</v>
      </c>
    </row>
    <row r="35" spans="1:5" x14ac:dyDescent="0.2">
      <c r="A35" s="50">
        <v>20210927</v>
      </c>
      <c r="B35" s="13" t="s">
        <v>168</v>
      </c>
      <c r="C35">
        <v>1.4079999999999999</v>
      </c>
      <c r="D35">
        <v>28900</v>
      </c>
      <c r="E35">
        <v>4</v>
      </c>
    </row>
    <row r="36" spans="1:5" x14ac:dyDescent="0.2">
      <c r="A36" s="50">
        <v>20211110</v>
      </c>
      <c r="B36" s="13" t="s">
        <v>123</v>
      </c>
      <c r="C36">
        <v>1.3520000000000001</v>
      </c>
      <c r="D36">
        <v>-442200</v>
      </c>
      <c r="E36">
        <v>59.8</v>
      </c>
    </row>
    <row r="37" spans="1:5" x14ac:dyDescent="0.2">
      <c r="A37" s="50">
        <v>20211125</v>
      </c>
      <c r="B37" s="13" t="s">
        <v>168</v>
      </c>
      <c r="C37">
        <v>1.4419999999999999</v>
      </c>
      <c r="D37">
        <v>22000</v>
      </c>
      <c r="E37">
        <v>3.2</v>
      </c>
    </row>
    <row r="38" spans="1:5" x14ac:dyDescent="0.2">
      <c r="A38" s="50">
        <v>20211206</v>
      </c>
      <c r="B38" s="13" t="s">
        <v>107</v>
      </c>
      <c r="C38">
        <v>0.85199999999999998</v>
      </c>
      <c r="D38">
        <v>300000</v>
      </c>
      <c r="E38">
        <v>25.6</v>
      </c>
    </row>
    <row r="39" spans="1:5" x14ac:dyDescent="0.2">
      <c r="A39" s="50">
        <v>20211209</v>
      </c>
      <c r="B39" s="13" t="s">
        <v>107</v>
      </c>
      <c r="C39">
        <v>0.83899999999999997</v>
      </c>
      <c r="D39">
        <v>-300000</v>
      </c>
      <c r="E39">
        <v>25.2</v>
      </c>
    </row>
    <row r="40" spans="1:5" x14ac:dyDescent="0.2">
      <c r="A40" s="50">
        <v>20211209</v>
      </c>
      <c r="B40" s="13" t="s">
        <v>123</v>
      </c>
      <c r="C40">
        <v>1.454</v>
      </c>
      <c r="D40">
        <v>172000</v>
      </c>
      <c r="E40">
        <v>25</v>
      </c>
    </row>
    <row r="41" spans="1:5" x14ac:dyDescent="0.2">
      <c r="A41" s="50">
        <v>20211228</v>
      </c>
      <c r="B41" s="13" t="s">
        <v>168</v>
      </c>
      <c r="C41">
        <v>1.236</v>
      </c>
      <c r="D41">
        <v>24000</v>
      </c>
      <c r="E41">
        <v>3</v>
      </c>
    </row>
    <row r="42" spans="1:5" x14ac:dyDescent="0.2">
      <c r="A42" s="50">
        <v>20220106</v>
      </c>
      <c r="B42" s="13" t="s">
        <v>123</v>
      </c>
      <c r="C42">
        <v>1.3740000000000001</v>
      </c>
      <c r="D42">
        <v>-172000</v>
      </c>
      <c r="E42">
        <v>24</v>
      </c>
    </row>
  </sheetData>
  <autoFilter ref="A1:E31" xr:uid="{7CFC91AA-368C-B44A-BB30-AB1A95882CFE}"/>
  <phoneticPr fontId="2" type="noConversion"/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EAE2D-3DCE-7B45-897E-699A664705C0}">
  <dimension ref="A1:D6"/>
  <sheetViews>
    <sheetView zoomScale="205" zoomScaleNormal="205" workbookViewId="0">
      <selection activeCell="C23" sqref="C23"/>
    </sheetView>
  </sheetViews>
  <sheetFormatPr baseColWidth="10" defaultColWidth="11.33203125" defaultRowHeight="15" x14ac:dyDescent="0.2"/>
  <cols>
    <col min="2" max="2" width="21.6640625" bestFit="1" customWidth="1"/>
    <col min="4" max="4" width="11.6640625" style="8" bestFit="1" customWidth="1"/>
  </cols>
  <sheetData>
    <row r="1" spans="1:4" x14ac:dyDescent="0.2">
      <c r="A1" t="s">
        <v>119</v>
      </c>
      <c r="B1" t="s">
        <v>117</v>
      </c>
      <c r="C1" t="s">
        <v>118</v>
      </c>
      <c r="D1" s="8" t="s">
        <v>120</v>
      </c>
    </row>
    <row r="2" spans="1:4" x14ac:dyDescent="0.2">
      <c r="A2">
        <v>20210219</v>
      </c>
      <c r="B2" t="s">
        <v>121</v>
      </c>
      <c r="C2" t="s">
        <v>122</v>
      </c>
      <c r="D2" s="8">
        <v>1000000</v>
      </c>
    </row>
    <row r="3" spans="1:4" x14ac:dyDescent="0.2">
      <c r="A3">
        <v>20210222</v>
      </c>
      <c r="B3" t="s">
        <v>124</v>
      </c>
      <c r="C3" t="s">
        <v>26</v>
      </c>
      <c r="D3" s="8">
        <v>1000000</v>
      </c>
    </row>
    <row r="4" spans="1:4" x14ac:dyDescent="0.2">
      <c r="A4">
        <v>20210301</v>
      </c>
      <c r="B4" t="s">
        <v>125</v>
      </c>
      <c r="C4" t="s">
        <v>112</v>
      </c>
      <c r="D4" s="8">
        <v>1000000</v>
      </c>
    </row>
    <row r="5" spans="1:4" x14ac:dyDescent="0.2">
      <c r="A5">
        <v>20210331</v>
      </c>
      <c r="B5" t="s">
        <v>138</v>
      </c>
      <c r="C5" t="s">
        <v>122</v>
      </c>
      <c r="D5" s="8">
        <v>1000000</v>
      </c>
    </row>
    <row r="6" spans="1:4" x14ac:dyDescent="0.2">
      <c r="A6">
        <v>20210409</v>
      </c>
      <c r="B6" t="s">
        <v>140</v>
      </c>
      <c r="C6" t="s">
        <v>141</v>
      </c>
      <c r="D6" s="8">
        <v>1000000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03370-CA49-7242-BF7A-4954EC003BE6}">
  <dimension ref="A1:Y467"/>
  <sheetViews>
    <sheetView showGridLines="0" zoomScale="108" zoomScaleNormal="170" workbookViewId="0">
      <selection activeCell="O21" sqref="O21"/>
    </sheetView>
  </sheetViews>
  <sheetFormatPr baseColWidth="10" defaultColWidth="11.33203125" defaultRowHeight="15" x14ac:dyDescent="0.2"/>
  <cols>
    <col min="1" max="1" width="7.83203125" style="59" bestFit="1" customWidth="1"/>
    <col min="2" max="2" width="10.5" style="60" bestFit="1" customWidth="1"/>
    <col min="3" max="3" width="24.5" style="61" bestFit="1" customWidth="1"/>
    <col min="4" max="4" width="9.33203125" style="62" customWidth="1"/>
    <col min="5" max="5" width="11.6640625" style="61" bestFit="1" customWidth="1"/>
    <col min="6" max="6" width="14.6640625" style="61" bestFit="1" customWidth="1"/>
    <col min="7" max="7" width="8.5" style="61" bestFit="1" customWidth="1"/>
    <col min="8" max="8" width="11.6640625" style="63" bestFit="1" customWidth="1"/>
    <col min="9" max="9" width="11.6640625" bestFit="1" customWidth="1"/>
    <col min="10" max="10" width="15.6640625" bestFit="1" customWidth="1"/>
    <col min="11" max="11" width="11" bestFit="1" customWidth="1"/>
    <col min="12" max="12" width="8" bestFit="1" customWidth="1"/>
    <col min="13" max="13" width="9.1640625" bestFit="1" customWidth="1"/>
    <col min="14" max="14" width="8.5" bestFit="1" customWidth="1"/>
    <col min="15" max="15" width="12.1640625" bestFit="1" customWidth="1"/>
    <col min="16" max="16" width="10.5" bestFit="1" customWidth="1"/>
    <col min="17" max="17" width="7.6640625" bestFit="1" customWidth="1"/>
    <col min="18" max="19" width="9.1640625" bestFit="1" customWidth="1"/>
    <col min="20" max="20" width="8.5" bestFit="1" customWidth="1"/>
    <col min="21" max="21" width="10.33203125" bestFit="1" customWidth="1"/>
    <col min="22" max="22" width="8.5" bestFit="1" customWidth="1"/>
    <col min="23" max="24" width="14" bestFit="1" customWidth="1"/>
    <col min="25" max="25" width="11.33203125" customWidth="1"/>
    <col min="26" max="27" width="6" bestFit="1" customWidth="1"/>
    <col min="28" max="28" width="7" bestFit="1" customWidth="1"/>
    <col min="29" max="29" width="14.6640625" bestFit="1" customWidth="1"/>
    <col min="30" max="30" width="8" bestFit="1" customWidth="1"/>
  </cols>
  <sheetData>
    <row r="1" spans="1:25" x14ac:dyDescent="0.2">
      <c r="A1" s="64" t="s">
        <v>83</v>
      </c>
      <c r="B1" s="65" t="s">
        <v>84</v>
      </c>
      <c r="C1" s="66" t="s">
        <v>85</v>
      </c>
      <c r="D1" s="67" t="s">
        <v>86</v>
      </c>
      <c r="E1" s="66" t="s">
        <v>87</v>
      </c>
      <c r="F1" s="66" t="s">
        <v>88</v>
      </c>
      <c r="G1" s="66" t="s">
        <v>134</v>
      </c>
      <c r="H1" s="68" t="s">
        <v>89</v>
      </c>
      <c r="J1" s="18" t="s">
        <v>83</v>
      </c>
      <c r="K1" s="22">
        <v>44531</v>
      </c>
      <c r="O1" s="18" t="s">
        <v>136</v>
      </c>
      <c r="P1" t="s">
        <v>135</v>
      </c>
      <c r="S1" s="71" t="s">
        <v>87</v>
      </c>
      <c r="T1" s="71" t="s">
        <v>88</v>
      </c>
      <c r="U1" s="71" t="s">
        <v>134</v>
      </c>
      <c r="V1" s="71" t="s">
        <v>206</v>
      </c>
      <c r="W1" s="71" t="s">
        <v>210</v>
      </c>
      <c r="X1" s="71" t="s">
        <v>209</v>
      </c>
      <c r="Y1" s="71">
        <v>1200</v>
      </c>
    </row>
    <row r="2" spans="1:25" x14ac:dyDescent="0.2">
      <c r="A2" s="54">
        <v>43525</v>
      </c>
      <c r="B2" s="55"/>
      <c r="C2" s="31"/>
      <c r="D2" s="32"/>
      <c r="E2" s="31"/>
      <c r="F2" s="31"/>
      <c r="G2" s="31"/>
      <c r="H2" s="56">
        <v>4520157.8100000005</v>
      </c>
      <c r="O2" s="19" t="s">
        <v>191</v>
      </c>
      <c r="P2" s="69"/>
      <c r="S2" s="72" t="s">
        <v>180</v>
      </c>
      <c r="T2" s="72" t="s">
        <v>170</v>
      </c>
      <c r="U2" s="72" t="s">
        <v>171</v>
      </c>
      <c r="V2" s="73">
        <v>0.05</v>
      </c>
      <c r="W2" s="75">
        <v>0.2</v>
      </c>
      <c r="X2" s="76">
        <f>V2*W2</f>
        <v>1.0000000000000002E-2</v>
      </c>
      <c r="Y2" s="77">
        <f>$Y$1*V2</f>
        <v>60</v>
      </c>
    </row>
    <row r="3" spans="1:25" x14ac:dyDescent="0.2">
      <c r="A3" s="54">
        <v>43556</v>
      </c>
      <c r="B3" s="55"/>
      <c r="C3" s="31"/>
      <c r="D3" s="32"/>
      <c r="E3" s="31"/>
      <c r="F3" s="31"/>
      <c r="G3" s="31"/>
      <c r="H3" s="56">
        <v>4375849.79</v>
      </c>
      <c r="J3" s="18" t="s">
        <v>136</v>
      </c>
      <c r="K3" t="s">
        <v>135</v>
      </c>
      <c r="L3" t="s">
        <v>182</v>
      </c>
      <c r="O3" s="70" t="s">
        <v>192</v>
      </c>
      <c r="P3" s="69">
        <v>4520157.8100000005</v>
      </c>
      <c r="S3" s="72" t="s">
        <v>180</v>
      </c>
      <c r="T3" s="72" t="s">
        <v>170</v>
      </c>
      <c r="U3" s="72" t="s">
        <v>208</v>
      </c>
      <c r="V3" s="73">
        <v>0.1</v>
      </c>
      <c r="W3" s="75">
        <v>0.2</v>
      </c>
      <c r="X3" s="76">
        <f t="shared" ref="X3:X6" si="0">V3*W3</f>
        <v>2.0000000000000004E-2</v>
      </c>
      <c r="Y3" s="77">
        <f t="shared" ref="Y3:Y11" si="1">$Y$1*V3</f>
        <v>120</v>
      </c>
    </row>
    <row r="4" spans="1:25" x14ac:dyDescent="0.2">
      <c r="A4" s="54">
        <v>43586</v>
      </c>
      <c r="B4" s="55"/>
      <c r="C4" s="31"/>
      <c r="D4" s="32"/>
      <c r="E4" s="31"/>
      <c r="F4" s="31"/>
      <c r="G4" s="31"/>
      <c r="H4" s="56">
        <v>4315937.05</v>
      </c>
      <c r="J4" s="19" t="s">
        <v>180</v>
      </c>
      <c r="K4" s="69">
        <v>4964695.79</v>
      </c>
      <c r="L4" s="15">
        <v>0.45803190815148576</v>
      </c>
      <c r="O4" s="70" t="s">
        <v>193</v>
      </c>
      <c r="P4" s="69">
        <v>4375849.79</v>
      </c>
      <c r="S4" s="72" t="s">
        <v>180</v>
      </c>
      <c r="T4" s="72" t="s">
        <v>172</v>
      </c>
      <c r="U4" s="72" t="s">
        <v>173</v>
      </c>
      <c r="V4" s="73">
        <v>0.1</v>
      </c>
      <c r="W4" s="75">
        <v>0.2</v>
      </c>
      <c r="X4" s="76">
        <f t="shared" si="0"/>
        <v>2.0000000000000004E-2</v>
      </c>
      <c r="Y4" s="77">
        <f t="shared" si="1"/>
        <v>120</v>
      </c>
    </row>
    <row r="5" spans="1:25" x14ac:dyDescent="0.2">
      <c r="A5" s="54">
        <v>43647</v>
      </c>
      <c r="B5" s="55"/>
      <c r="C5" s="31"/>
      <c r="D5" s="32"/>
      <c r="E5" s="31"/>
      <c r="F5" s="31"/>
      <c r="G5" s="31"/>
      <c r="H5" s="56">
        <v>4480243.3099999996</v>
      </c>
      <c r="J5" s="53" t="s">
        <v>172</v>
      </c>
      <c r="K5" s="69">
        <v>1824101.71</v>
      </c>
      <c r="L5" s="15">
        <v>0.16828760960068573</v>
      </c>
      <c r="O5" s="70" t="s">
        <v>194</v>
      </c>
      <c r="P5" s="69">
        <v>4315937.05</v>
      </c>
      <c r="S5" s="72" t="s">
        <v>180</v>
      </c>
      <c r="T5" s="72" t="s">
        <v>172</v>
      </c>
      <c r="U5" s="72" t="s">
        <v>174</v>
      </c>
      <c r="V5" s="73">
        <v>0.1</v>
      </c>
      <c r="W5" s="75">
        <v>0.2</v>
      </c>
      <c r="X5" s="76">
        <f t="shared" si="0"/>
        <v>2.0000000000000004E-2</v>
      </c>
      <c r="Y5" s="77">
        <f t="shared" si="1"/>
        <v>120</v>
      </c>
    </row>
    <row r="6" spans="1:25" x14ac:dyDescent="0.2">
      <c r="A6" s="54">
        <v>43678</v>
      </c>
      <c r="B6" s="55"/>
      <c r="C6" s="31"/>
      <c r="D6" s="32"/>
      <c r="E6" s="31"/>
      <c r="F6" s="31"/>
      <c r="G6" s="31"/>
      <c r="H6" s="56">
        <v>5038832.72</v>
      </c>
      <c r="J6" s="78" t="s">
        <v>174</v>
      </c>
      <c r="K6" s="69">
        <v>313198.74</v>
      </c>
      <c r="L6" s="15">
        <v>2.8895026519407559E-2</v>
      </c>
      <c r="O6" s="70" t="s">
        <v>195</v>
      </c>
      <c r="P6" s="69">
        <v>4480243.3099999996</v>
      </c>
      <c r="S6" s="72" t="s">
        <v>180</v>
      </c>
      <c r="T6" s="72" t="s">
        <v>172</v>
      </c>
      <c r="U6" s="72" t="s">
        <v>175</v>
      </c>
      <c r="V6" s="73">
        <v>0.1</v>
      </c>
      <c r="W6" s="75">
        <v>0.2</v>
      </c>
      <c r="X6" s="76">
        <f t="shared" si="0"/>
        <v>2.0000000000000004E-2</v>
      </c>
      <c r="Y6" s="77">
        <f t="shared" si="1"/>
        <v>120</v>
      </c>
    </row>
    <row r="7" spans="1:25" x14ac:dyDescent="0.2">
      <c r="A7" s="54">
        <v>43739</v>
      </c>
      <c r="B7" s="55"/>
      <c r="C7" s="31"/>
      <c r="D7" s="32"/>
      <c r="E7" s="31"/>
      <c r="F7" s="31"/>
      <c r="G7" s="31"/>
      <c r="H7" s="56">
        <v>5082338.07</v>
      </c>
      <c r="J7" s="78" t="s">
        <v>173</v>
      </c>
      <c r="K7" s="69">
        <v>600020.79</v>
      </c>
      <c r="L7" s="15">
        <v>5.5356597664619832E-2</v>
      </c>
      <c r="O7" s="70" t="s">
        <v>196</v>
      </c>
      <c r="P7" s="69">
        <v>5038832.72</v>
      </c>
      <c r="S7" s="72" t="s">
        <v>180</v>
      </c>
      <c r="T7" s="72" t="s">
        <v>176</v>
      </c>
      <c r="U7" s="72" t="s">
        <v>184</v>
      </c>
      <c r="V7" s="85">
        <v>0.15</v>
      </c>
      <c r="W7" s="85">
        <v>0.12</v>
      </c>
      <c r="X7" s="79">
        <f>V7*W7</f>
        <v>1.7999999999999999E-2</v>
      </c>
      <c r="Y7" s="82">
        <f t="shared" si="1"/>
        <v>180</v>
      </c>
    </row>
    <row r="8" spans="1:25" x14ac:dyDescent="0.2">
      <c r="A8" s="54">
        <v>43770</v>
      </c>
      <c r="B8" s="55"/>
      <c r="C8" s="31"/>
      <c r="D8" s="32"/>
      <c r="E8" s="31"/>
      <c r="F8" s="31"/>
      <c r="G8" s="31"/>
      <c r="H8" s="56">
        <v>5137453.5599999996</v>
      </c>
      <c r="J8" s="78" t="s">
        <v>175</v>
      </c>
      <c r="K8" s="69">
        <v>910882.18</v>
      </c>
      <c r="L8" s="15">
        <v>8.4035985416658354E-2</v>
      </c>
      <c r="O8" s="70" t="s">
        <v>197</v>
      </c>
      <c r="P8" s="69">
        <v>5082338.07</v>
      </c>
      <c r="S8" s="72" t="s">
        <v>180</v>
      </c>
      <c r="T8" s="72" t="s">
        <v>176</v>
      </c>
      <c r="U8" s="72" t="s">
        <v>183</v>
      </c>
      <c r="V8" s="86"/>
      <c r="W8" s="83"/>
      <c r="X8" s="80"/>
      <c r="Y8" s="83"/>
    </row>
    <row r="9" spans="1:25" x14ac:dyDescent="0.2">
      <c r="A9" s="54">
        <v>43800</v>
      </c>
      <c r="B9" s="55"/>
      <c r="C9" s="31"/>
      <c r="D9" s="32"/>
      <c r="E9" s="31"/>
      <c r="F9" s="31"/>
      <c r="G9" s="31"/>
      <c r="H9" s="56">
        <v>5501908.3899999997</v>
      </c>
      <c r="J9" s="53" t="s">
        <v>176</v>
      </c>
      <c r="K9" s="69">
        <v>1911627.2799999998</v>
      </c>
      <c r="L9" s="15">
        <v>0.17636252607792399</v>
      </c>
      <c r="O9" s="70" t="s">
        <v>198</v>
      </c>
      <c r="P9" s="69">
        <v>5137453.5599999996</v>
      </c>
      <c r="S9" s="72" t="s">
        <v>207</v>
      </c>
      <c r="T9" s="72" t="s">
        <v>179</v>
      </c>
      <c r="U9" s="72" t="s">
        <v>179</v>
      </c>
      <c r="V9" s="73">
        <v>0.1</v>
      </c>
      <c r="W9" s="75">
        <v>0.1</v>
      </c>
      <c r="X9" s="76">
        <f t="shared" ref="X9:X10" si="2">V9*W9</f>
        <v>1.0000000000000002E-2</v>
      </c>
      <c r="Y9" s="77">
        <f t="shared" si="1"/>
        <v>120</v>
      </c>
    </row>
    <row r="10" spans="1:25" x14ac:dyDescent="0.2">
      <c r="A10" s="54">
        <v>43831</v>
      </c>
      <c r="B10" s="55"/>
      <c r="C10" s="31"/>
      <c r="D10" s="32"/>
      <c r="E10" s="31"/>
      <c r="F10" s="31"/>
      <c r="G10" s="31"/>
      <c r="H10" s="56">
        <v>5235010.3900000006</v>
      </c>
      <c r="J10" s="78" t="s">
        <v>184</v>
      </c>
      <c r="K10" s="69">
        <v>794202.88</v>
      </c>
      <c r="L10" s="15">
        <v>7.3271409966048584E-2</v>
      </c>
      <c r="O10" s="70" t="s">
        <v>199</v>
      </c>
      <c r="P10" s="69">
        <v>5501908.3899999997</v>
      </c>
      <c r="S10" s="72" t="s">
        <v>207</v>
      </c>
      <c r="T10" s="72" t="s">
        <v>111</v>
      </c>
      <c r="U10" s="72" t="s">
        <v>111</v>
      </c>
      <c r="V10" s="73">
        <v>0.1</v>
      </c>
      <c r="W10" s="75">
        <v>0.15</v>
      </c>
      <c r="X10" s="76">
        <f t="shared" si="2"/>
        <v>1.4999999999999999E-2</v>
      </c>
      <c r="Y10" s="77">
        <f t="shared" si="1"/>
        <v>120</v>
      </c>
    </row>
    <row r="11" spans="1:25" x14ac:dyDescent="0.2">
      <c r="A11" s="54">
        <v>43862</v>
      </c>
      <c r="B11" s="55"/>
      <c r="C11" s="31"/>
      <c r="D11" s="32"/>
      <c r="E11" s="31"/>
      <c r="F11" s="31"/>
      <c r="G11" s="31"/>
      <c r="H11" s="56">
        <v>5537386.25</v>
      </c>
      <c r="J11" s="78" t="s">
        <v>183</v>
      </c>
      <c r="K11" s="69">
        <v>1117424.3999999999</v>
      </c>
      <c r="L11" s="15">
        <v>0.10309111611187541</v>
      </c>
      <c r="O11" s="19" t="s">
        <v>200</v>
      </c>
      <c r="P11" s="69"/>
      <c r="S11" s="72" t="s">
        <v>131</v>
      </c>
      <c r="T11" s="72" t="s">
        <v>177</v>
      </c>
      <c r="U11" s="72" t="s">
        <v>177</v>
      </c>
      <c r="V11" s="85">
        <v>0.2</v>
      </c>
      <c r="W11" s="85">
        <v>0.06</v>
      </c>
      <c r="X11" s="79">
        <f>V11*W11</f>
        <v>1.2E-2</v>
      </c>
      <c r="Y11" s="82">
        <f t="shared" si="1"/>
        <v>240</v>
      </c>
    </row>
    <row r="12" spans="1:25" x14ac:dyDescent="0.2">
      <c r="A12" s="54">
        <v>43922</v>
      </c>
      <c r="B12" s="55"/>
      <c r="C12" s="31"/>
      <c r="D12" s="32"/>
      <c r="E12" s="31"/>
      <c r="F12" s="31"/>
      <c r="G12" s="31"/>
      <c r="H12" s="56">
        <v>6395014.0300000003</v>
      </c>
      <c r="J12" s="53" t="s">
        <v>170</v>
      </c>
      <c r="K12" s="69">
        <v>1228966.8</v>
      </c>
      <c r="L12" s="15">
        <v>0.11338177247287599</v>
      </c>
      <c r="O12" s="70" t="s">
        <v>201</v>
      </c>
      <c r="P12" s="69">
        <v>5235010.3900000006</v>
      </c>
      <c r="S12" s="72" t="s">
        <v>131</v>
      </c>
      <c r="T12" s="72" t="s">
        <v>188</v>
      </c>
      <c r="U12" s="72" t="s">
        <v>188</v>
      </c>
      <c r="V12" s="87"/>
      <c r="W12" s="87"/>
      <c r="X12" s="81"/>
      <c r="Y12" s="84"/>
    </row>
    <row r="13" spans="1:25" x14ac:dyDescent="0.2">
      <c r="A13" s="54">
        <v>43952</v>
      </c>
      <c r="B13" s="55"/>
      <c r="C13" s="31"/>
      <c r="D13" s="32"/>
      <c r="E13" s="31"/>
      <c r="F13" s="31"/>
      <c r="G13" s="31"/>
      <c r="H13" s="56">
        <v>7237885.4300000006</v>
      </c>
      <c r="J13" s="78" t="s">
        <v>171</v>
      </c>
      <c r="K13" s="69">
        <v>240972</v>
      </c>
      <c r="L13" s="15">
        <v>2.2231546430980784E-2</v>
      </c>
      <c r="O13" s="70" t="s">
        <v>202</v>
      </c>
      <c r="P13" s="69">
        <v>5537386.25</v>
      </c>
      <c r="S13" s="72" t="s">
        <v>131</v>
      </c>
      <c r="T13" s="72" t="s">
        <v>178</v>
      </c>
      <c r="U13" s="72" t="s">
        <v>178</v>
      </c>
      <c r="V13" s="86"/>
      <c r="W13" s="86"/>
      <c r="X13" s="80"/>
      <c r="Y13" s="83"/>
    </row>
    <row r="14" spans="1:25" x14ac:dyDescent="0.2">
      <c r="A14" s="54">
        <v>43983</v>
      </c>
      <c r="B14" s="55"/>
      <c r="C14" s="31"/>
      <c r="D14" s="32"/>
      <c r="E14" s="31"/>
      <c r="F14" s="31"/>
      <c r="G14" s="31"/>
      <c r="H14" s="56">
        <v>7764298.0251120012</v>
      </c>
      <c r="J14" s="78" t="s">
        <v>208</v>
      </c>
      <c r="K14" s="69">
        <v>987994.8</v>
      </c>
      <c r="L14" s="15">
        <v>9.115022604189521E-2</v>
      </c>
      <c r="O14" s="70" t="s">
        <v>193</v>
      </c>
      <c r="P14" s="69">
        <v>6395014.0300000003</v>
      </c>
      <c r="X14" s="74">
        <f>SUM(X2:X13)</f>
        <v>0.14500000000000002</v>
      </c>
    </row>
    <row r="15" spans="1:25" x14ac:dyDescent="0.2">
      <c r="A15" s="54">
        <v>44013</v>
      </c>
      <c r="B15" s="55"/>
      <c r="C15" s="31"/>
      <c r="D15" s="32"/>
      <c r="E15" s="31"/>
      <c r="F15" s="31"/>
      <c r="G15" s="31"/>
      <c r="H15" s="56">
        <v>8607592.6799999997</v>
      </c>
      <c r="J15" s="19" t="s">
        <v>181</v>
      </c>
      <c r="K15" s="69">
        <v>2193324.91</v>
      </c>
      <c r="L15" s="15">
        <v>0.20235132951086329</v>
      </c>
      <c r="O15" s="70" t="s">
        <v>194</v>
      </c>
      <c r="P15" s="69">
        <v>7237885.4300000006</v>
      </c>
    </row>
    <row r="16" spans="1:25" x14ac:dyDescent="0.2">
      <c r="A16" s="54">
        <v>44044</v>
      </c>
      <c r="B16" s="55"/>
      <c r="C16" s="31"/>
      <c r="D16" s="32"/>
      <c r="E16" s="31"/>
      <c r="F16" s="31"/>
      <c r="G16" s="31"/>
      <c r="H16" s="56">
        <v>8950012.6800000016</v>
      </c>
      <c r="J16" s="53" t="s">
        <v>111</v>
      </c>
      <c r="K16" s="69">
        <v>1173709.28</v>
      </c>
      <c r="L16" s="15">
        <v>0.10828383527875864</v>
      </c>
      <c r="O16" s="70" t="s">
        <v>203</v>
      </c>
      <c r="P16" s="69">
        <v>7764298.0251120012</v>
      </c>
    </row>
    <row r="17" spans="1:16" x14ac:dyDescent="0.2">
      <c r="A17" s="54">
        <v>44136</v>
      </c>
      <c r="B17" s="55"/>
      <c r="C17" s="31"/>
      <c r="D17" s="32"/>
      <c r="E17" s="31"/>
      <c r="F17" s="31"/>
      <c r="G17" s="31"/>
      <c r="H17" s="56">
        <v>9008171.4100000001</v>
      </c>
      <c r="J17" s="53" t="s">
        <v>179</v>
      </c>
      <c r="K17" s="69">
        <v>1019615.63</v>
      </c>
      <c r="L17" s="15">
        <v>9.4067494232104656E-2</v>
      </c>
      <c r="O17" s="70" t="s">
        <v>195</v>
      </c>
      <c r="P17" s="69">
        <v>8607592.6799999997</v>
      </c>
    </row>
    <row r="18" spans="1:16" x14ac:dyDescent="0.2">
      <c r="A18" s="54">
        <v>44166</v>
      </c>
      <c r="B18" s="55" t="s">
        <v>92</v>
      </c>
      <c r="C18" s="31" t="s">
        <v>11</v>
      </c>
      <c r="D18" s="32" t="s">
        <v>12</v>
      </c>
      <c r="E18" s="31" t="s">
        <v>180</v>
      </c>
      <c r="F18" s="31" t="s">
        <v>172</v>
      </c>
      <c r="G18" s="31" t="s">
        <v>173</v>
      </c>
      <c r="H18" s="56">
        <v>743825.95</v>
      </c>
      <c r="J18" s="19" t="s">
        <v>131</v>
      </c>
      <c r="K18" s="69">
        <v>3681171.29</v>
      </c>
      <c r="L18" s="15">
        <v>0.33961676233765098</v>
      </c>
      <c r="O18" s="70" t="s">
        <v>196</v>
      </c>
      <c r="P18" s="69">
        <v>8950012.6800000016</v>
      </c>
    </row>
    <row r="19" spans="1:16" x14ac:dyDescent="0.2">
      <c r="A19" s="54">
        <v>44166</v>
      </c>
      <c r="B19" s="55" t="s">
        <v>92</v>
      </c>
      <c r="C19" s="31" t="s">
        <v>24</v>
      </c>
      <c r="D19" s="32" t="s">
        <v>25</v>
      </c>
      <c r="E19" s="31" t="s">
        <v>180</v>
      </c>
      <c r="F19" s="31" t="s">
        <v>176</v>
      </c>
      <c r="G19" s="31" t="s">
        <v>183</v>
      </c>
      <c r="H19" s="56">
        <v>702621.55</v>
      </c>
      <c r="J19" s="53" t="s">
        <v>188</v>
      </c>
      <c r="K19" s="69">
        <v>2381035.79</v>
      </c>
      <c r="L19" s="15">
        <v>0.21966912221839888</v>
      </c>
      <c r="O19" s="70" t="s">
        <v>198</v>
      </c>
      <c r="P19" s="69">
        <v>9008171.4100000001</v>
      </c>
    </row>
    <row r="20" spans="1:16" x14ac:dyDescent="0.2">
      <c r="A20" s="54">
        <v>44166</v>
      </c>
      <c r="B20" s="55" t="s">
        <v>92</v>
      </c>
      <c r="C20" s="31" t="s">
        <v>16</v>
      </c>
      <c r="D20" s="32" t="s">
        <v>17</v>
      </c>
      <c r="E20" s="31" t="s">
        <v>180</v>
      </c>
      <c r="F20" s="31" t="s">
        <v>172</v>
      </c>
      <c r="G20" s="31" t="s">
        <v>174</v>
      </c>
      <c r="H20" s="56">
        <v>646521.43000000005</v>
      </c>
      <c r="J20" s="53" t="s">
        <v>186</v>
      </c>
      <c r="K20" s="69">
        <v>100000</v>
      </c>
      <c r="L20" s="15">
        <v>9.225779937495137E-3</v>
      </c>
      <c r="O20" s="70" t="s">
        <v>199</v>
      </c>
      <c r="P20" s="69">
        <v>9273470.589999998</v>
      </c>
    </row>
    <row r="21" spans="1:16" x14ac:dyDescent="0.2">
      <c r="A21" s="54">
        <v>44166</v>
      </c>
      <c r="B21" s="55" t="s">
        <v>92</v>
      </c>
      <c r="C21" s="31" t="s">
        <v>8</v>
      </c>
      <c r="D21" s="32" t="s">
        <v>9</v>
      </c>
      <c r="E21" s="31" t="s">
        <v>181</v>
      </c>
      <c r="F21" s="31" t="s">
        <v>111</v>
      </c>
      <c r="G21" s="31" t="s">
        <v>111</v>
      </c>
      <c r="H21" s="56">
        <v>623026.43000000005</v>
      </c>
      <c r="J21" s="53" t="s">
        <v>177</v>
      </c>
      <c r="K21" s="69">
        <v>103131.73999999999</v>
      </c>
      <c r="L21" s="15">
        <v>9.5147073781096467E-3</v>
      </c>
      <c r="O21" s="19" t="s">
        <v>204</v>
      </c>
      <c r="P21" s="69"/>
    </row>
    <row r="22" spans="1:16" x14ac:dyDescent="0.2">
      <c r="A22" s="54">
        <v>44166</v>
      </c>
      <c r="B22" s="55" t="s">
        <v>92</v>
      </c>
      <c r="C22" s="31" t="s">
        <v>14</v>
      </c>
      <c r="D22" s="32" t="s">
        <v>15</v>
      </c>
      <c r="E22" s="31" t="s">
        <v>180</v>
      </c>
      <c r="F22" s="31" t="s">
        <v>176</v>
      </c>
      <c r="G22" s="31" t="s">
        <v>184</v>
      </c>
      <c r="H22" s="56">
        <v>464895.32</v>
      </c>
      <c r="J22" s="53" t="s">
        <v>178</v>
      </c>
      <c r="K22" s="69">
        <v>1097003.76</v>
      </c>
      <c r="L22" s="15">
        <v>0.10120715280364731</v>
      </c>
      <c r="O22" s="70" t="s">
        <v>201</v>
      </c>
      <c r="P22" s="69">
        <v>9434555.0800000001</v>
      </c>
    </row>
    <row r="23" spans="1:16" x14ac:dyDescent="0.2">
      <c r="A23" s="54">
        <v>44166</v>
      </c>
      <c r="B23" s="55" t="s">
        <v>92</v>
      </c>
      <c r="C23" s="31" t="s">
        <v>36</v>
      </c>
      <c r="D23" s="32" t="s">
        <v>37</v>
      </c>
      <c r="E23" s="31" t="s">
        <v>180</v>
      </c>
      <c r="F23" s="31" t="s">
        <v>176</v>
      </c>
      <c r="G23" s="31" t="s">
        <v>184</v>
      </c>
      <c r="H23" s="56">
        <v>347075.22</v>
      </c>
      <c r="J23" s="19" t="s">
        <v>137</v>
      </c>
      <c r="K23" s="69">
        <v>10839191.99</v>
      </c>
      <c r="L23" s="15">
        <v>1</v>
      </c>
      <c r="O23" s="70" t="s">
        <v>202</v>
      </c>
      <c r="P23" s="69">
        <v>9615718.1000000015</v>
      </c>
    </row>
    <row r="24" spans="1:16" x14ac:dyDescent="0.2">
      <c r="A24" s="54">
        <v>44166</v>
      </c>
      <c r="B24" s="55" t="s">
        <v>92</v>
      </c>
      <c r="C24" s="31" t="s">
        <v>45</v>
      </c>
      <c r="D24" s="32" t="s">
        <v>46</v>
      </c>
      <c r="E24" s="31" t="s">
        <v>180</v>
      </c>
      <c r="F24" s="31" t="s">
        <v>172</v>
      </c>
      <c r="G24" s="31" t="s">
        <v>173</v>
      </c>
      <c r="H24" s="56">
        <v>346572.76</v>
      </c>
      <c r="O24" s="70" t="s">
        <v>192</v>
      </c>
      <c r="P24" s="69">
        <v>9761430.0329999998</v>
      </c>
    </row>
    <row r="25" spans="1:16" x14ac:dyDescent="0.2">
      <c r="A25" s="54">
        <v>44166</v>
      </c>
      <c r="B25" s="55" t="s">
        <v>92</v>
      </c>
      <c r="C25" s="31" t="s">
        <v>34</v>
      </c>
      <c r="D25" s="32" t="s">
        <v>35</v>
      </c>
      <c r="E25" s="31" t="s">
        <v>180</v>
      </c>
      <c r="F25" s="31" t="s">
        <v>176</v>
      </c>
      <c r="G25" s="31" t="s">
        <v>183</v>
      </c>
      <c r="H25" s="56">
        <v>282231.06</v>
      </c>
      <c r="O25" s="70" t="s">
        <v>193</v>
      </c>
      <c r="P25" s="69">
        <v>10234051.030000001</v>
      </c>
    </row>
    <row r="26" spans="1:16" x14ac:dyDescent="0.2">
      <c r="A26" s="54">
        <v>44166</v>
      </c>
      <c r="B26" s="55" t="s">
        <v>92</v>
      </c>
      <c r="C26" s="31" t="s">
        <v>20</v>
      </c>
      <c r="D26" s="32" t="s">
        <v>21</v>
      </c>
      <c r="E26" s="31" t="s">
        <v>180</v>
      </c>
      <c r="F26" s="31" t="s">
        <v>170</v>
      </c>
      <c r="G26" s="31" t="s">
        <v>171</v>
      </c>
      <c r="H26" s="56">
        <v>272661.15000000002</v>
      </c>
      <c r="O26" s="70" t="s">
        <v>194</v>
      </c>
      <c r="P26" s="69">
        <v>10508142.719999997</v>
      </c>
    </row>
    <row r="27" spans="1:16" x14ac:dyDescent="0.2">
      <c r="A27" s="54">
        <v>44166</v>
      </c>
      <c r="B27" s="55" t="s">
        <v>92</v>
      </c>
      <c r="C27" s="31" t="s">
        <v>38</v>
      </c>
      <c r="D27" s="32" t="s">
        <v>39</v>
      </c>
      <c r="E27" s="31" t="s">
        <v>180</v>
      </c>
      <c r="F27" s="31" t="s">
        <v>176</v>
      </c>
      <c r="G27" s="31" t="s">
        <v>190</v>
      </c>
      <c r="H27" s="56">
        <v>266543.56</v>
      </c>
      <c r="O27" s="70" t="s">
        <v>203</v>
      </c>
      <c r="P27" s="69">
        <v>10754141.57</v>
      </c>
    </row>
    <row r="28" spans="1:16" x14ac:dyDescent="0.2">
      <c r="A28" s="54">
        <v>44166</v>
      </c>
      <c r="B28" s="55" t="s">
        <v>92</v>
      </c>
      <c r="C28" s="31" t="s">
        <v>27</v>
      </c>
      <c r="D28" s="32" t="s">
        <v>28</v>
      </c>
      <c r="E28" s="31" t="s">
        <v>180</v>
      </c>
      <c r="F28" s="31" t="s">
        <v>172</v>
      </c>
      <c r="G28" s="31" t="s">
        <v>173</v>
      </c>
      <c r="H28" s="56">
        <v>259049.76</v>
      </c>
      <c r="O28" s="70" t="s">
        <v>195</v>
      </c>
      <c r="P28" s="69">
        <v>10444523.57</v>
      </c>
    </row>
    <row r="29" spans="1:16" x14ac:dyDescent="0.2">
      <c r="A29" s="54">
        <v>44166</v>
      </c>
      <c r="B29" s="55" t="s">
        <v>92</v>
      </c>
      <c r="C29" s="31" t="s">
        <v>18</v>
      </c>
      <c r="D29" s="32" t="s">
        <v>19</v>
      </c>
      <c r="E29" s="31" t="s">
        <v>180</v>
      </c>
      <c r="F29" s="31" t="s">
        <v>176</v>
      </c>
      <c r="G29" s="31" t="s">
        <v>184</v>
      </c>
      <c r="H29" s="56">
        <v>244909.91</v>
      </c>
      <c r="O29" s="70" t="s">
        <v>196</v>
      </c>
      <c r="P29" s="69">
        <v>10680209.989999998</v>
      </c>
    </row>
    <row r="30" spans="1:16" x14ac:dyDescent="0.2">
      <c r="A30" s="54">
        <v>44166</v>
      </c>
      <c r="B30" s="55" t="s">
        <v>92</v>
      </c>
      <c r="C30" s="31" t="s">
        <v>81</v>
      </c>
      <c r="D30" s="32" t="s">
        <v>72</v>
      </c>
      <c r="E30" s="31" t="s">
        <v>180</v>
      </c>
      <c r="F30" s="31" t="s">
        <v>176</v>
      </c>
      <c r="G30" s="31" t="s">
        <v>184</v>
      </c>
      <c r="H30" s="56">
        <v>242566.8</v>
      </c>
      <c r="O30" s="70" t="s">
        <v>205</v>
      </c>
      <c r="P30" s="69">
        <v>10776501.859999999</v>
      </c>
    </row>
    <row r="31" spans="1:16" x14ac:dyDescent="0.2">
      <c r="A31" s="54">
        <v>44166</v>
      </c>
      <c r="B31" s="55" t="s">
        <v>92</v>
      </c>
      <c r="C31" s="31" t="s">
        <v>5</v>
      </c>
      <c r="D31" s="32" t="s">
        <v>6</v>
      </c>
      <c r="E31" s="31" t="s">
        <v>180</v>
      </c>
      <c r="F31" s="31" t="s">
        <v>176</v>
      </c>
      <c r="G31" s="31" t="s">
        <v>190</v>
      </c>
      <c r="H31" s="56">
        <v>210758.38</v>
      </c>
      <c r="O31" s="70" t="s">
        <v>197</v>
      </c>
      <c r="P31" s="69">
        <v>10787588.48</v>
      </c>
    </row>
    <row r="32" spans="1:16" x14ac:dyDescent="0.2">
      <c r="A32" s="54">
        <v>44166</v>
      </c>
      <c r="B32" s="55" t="s">
        <v>92</v>
      </c>
      <c r="C32" s="31" t="s">
        <v>165</v>
      </c>
      <c r="D32" s="32" t="s">
        <v>67</v>
      </c>
      <c r="E32" s="31" t="s">
        <v>180</v>
      </c>
      <c r="F32" s="31" t="s">
        <v>170</v>
      </c>
      <c r="G32" s="31" t="s">
        <v>171</v>
      </c>
      <c r="H32" s="56">
        <v>208644.8</v>
      </c>
      <c r="O32" s="70" t="s">
        <v>198</v>
      </c>
      <c r="P32" s="69">
        <v>10784579.449999999</v>
      </c>
    </row>
    <row r="33" spans="1:16" x14ac:dyDescent="0.2">
      <c r="A33" s="54">
        <v>44166</v>
      </c>
      <c r="B33" s="55" t="s">
        <v>92</v>
      </c>
      <c r="C33" s="31" t="s">
        <v>80</v>
      </c>
      <c r="D33" s="32" t="s">
        <v>71</v>
      </c>
      <c r="E33" s="31" t="s">
        <v>180</v>
      </c>
      <c r="F33" s="31" t="s">
        <v>176</v>
      </c>
      <c r="G33" s="31" t="s">
        <v>184</v>
      </c>
      <c r="H33" s="56">
        <v>165378.6</v>
      </c>
      <c r="O33" s="70" t="s">
        <v>199</v>
      </c>
      <c r="P33" s="69">
        <v>10839191.99</v>
      </c>
    </row>
    <row r="34" spans="1:16" x14ac:dyDescent="0.2">
      <c r="A34" s="54">
        <v>44166</v>
      </c>
      <c r="B34" s="55" t="s">
        <v>92</v>
      </c>
      <c r="C34" s="31" t="s">
        <v>90</v>
      </c>
      <c r="D34" s="32" t="s">
        <v>91</v>
      </c>
      <c r="E34" s="31" t="s">
        <v>180</v>
      </c>
      <c r="F34" s="31" t="s">
        <v>176</v>
      </c>
      <c r="G34" s="31" t="s">
        <v>183</v>
      </c>
      <c r="H34" s="56">
        <v>126161.67</v>
      </c>
    </row>
    <row r="35" spans="1:16" x14ac:dyDescent="0.2">
      <c r="A35" s="54">
        <v>44166</v>
      </c>
      <c r="B35" s="55" t="s">
        <v>92</v>
      </c>
      <c r="C35" s="31" t="s">
        <v>79</v>
      </c>
      <c r="D35" s="32" t="s">
        <v>70</v>
      </c>
      <c r="E35" s="31" t="s">
        <v>180</v>
      </c>
      <c r="F35" s="31" t="s">
        <v>176</v>
      </c>
      <c r="G35" s="31" t="s">
        <v>184</v>
      </c>
      <c r="H35" s="56">
        <v>95574.2</v>
      </c>
    </row>
    <row r="36" spans="1:16" x14ac:dyDescent="0.2">
      <c r="A36" s="54">
        <v>44166</v>
      </c>
      <c r="B36" s="55" t="s">
        <v>92</v>
      </c>
      <c r="C36" s="31" t="s">
        <v>169</v>
      </c>
      <c r="D36" s="32" t="s">
        <v>10</v>
      </c>
      <c r="E36" s="31" t="s">
        <v>180</v>
      </c>
      <c r="F36" s="31" t="s">
        <v>176</v>
      </c>
      <c r="G36" s="31" t="s">
        <v>184</v>
      </c>
      <c r="H36" s="56">
        <v>87391.62</v>
      </c>
    </row>
    <row r="37" spans="1:16" x14ac:dyDescent="0.2">
      <c r="A37" s="54">
        <v>44166</v>
      </c>
      <c r="B37" s="55" t="s">
        <v>92</v>
      </c>
      <c r="C37" s="31" t="s">
        <v>78</v>
      </c>
      <c r="D37" s="32" t="s">
        <v>69</v>
      </c>
      <c r="E37" s="31" t="s">
        <v>180</v>
      </c>
      <c r="F37" s="31" t="s">
        <v>176</v>
      </c>
      <c r="G37" s="31" t="s">
        <v>184</v>
      </c>
      <c r="H37" s="56">
        <v>82935</v>
      </c>
      <c r="I37" s="23"/>
    </row>
    <row r="38" spans="1:16" x14ac:dyDescent="0.2">
      <c r="A38" s="54">
        <v>44166</v>
      </c>
      <c r="B38" s="55" t="s">
        <v>92</v>
      </c>
      <c r="C38" s="31" t="s">
        <v>163</v>
      </c>
      <c r="D38" s="32" t="s">
        <v>40</v>
      </c>
      <c r="E38" s="31" t="s">
        <v>180</v>
      </c>
      <c r="F38" s="31" t="s">
        <v>176</v>
      </c>
      <c r="G38" s="31" t="s">
        <v>184</v>
      </c>
      <c r="H38" s="56">
        <v>77581.960000000006</v>
      </c>
    </row>
    <row r="39" spans="1:16" x14ac:dyDescent="0.2">
      <c r="A39" s="54">
        <v>44166</v>
      </c>
      <c r="B39" s="55" t="s">
        <v>92</v>
      </c>
      <c r="C39" s="31" t="s">
        <v>31</v>
      </c>
      <c r="D39" s="32" t="s">
        <v>32</v>
      </c>
      <c r="E39" s="31" t="s">
        <v>181</v>
      </c>
      <c r="F39" s="31" t="s">
        <v>111</v>
      </c>
      <c r="G39" s="31" t="s">
        <v>111</v>
      </c>
      <c r="H39" s="56">
        <v>64072.12</v>
      </c>
    </row>
    <row r="40" spans="1:16" x14ac:dyDescent="0.2">
      <c r="A40" s="54">
        <v>44166</v>
      </c>
      <c r="B40" s="55" t="s">
        <v>92</v>
      </c>
      <c r="C40" s="31" t="s">
        <v>77</v>
      </c>
      <c r="D40" s="32" t="s">
        <v>68</v>
      </c>
      <c r="E40" s="31" t="s">
        <v>180</v>
      </c>
      <c r="F40" s="31" t="s">
        <v>176</v>
      </c>
      <c r="G40" s="31" t="s">
        <v>184</v>
      </c>
      <c r="H40" s="56">
        <v>29764.799999999999</v>
      </c>
    </row>
    <row r="41" spans="1:16" x14ac:dyDescent="0.2">
      <c r="A41" s="54">
        <v>44166</v>
      </c>
      <c r="B41" s="55" t="s">
        <v>92</v>
      </c>
      <c r="C41" s="31" t="s">
        <v>82</v>
      </c>
      <c r="D41" s="32" t="s">
        <v>73</v>
      </c>
      <c r="E41" s="31" t="s">
        <v>180</v>
      </c>
      <c r="F41" s="31" t="s">
        <v>176</v>
      </c>
      <c r="G41" s="31" t="s">
        <v>184</v>
      </c>
      <c r="H41" s="56">
        <v>19269.599999999999</v>
      </c>
    </row>
    <row r="42" spans="1:16" x14ac:dyDescent="0.2">
      <c r="A42" s="54">
        <v>44166</v>
      </c>
      <c r="B42" s="55" t="s">
        <v>92</v>
      </c>
      <c r="C42" s="31" t="s">
        <v>22</v>
      </c>
      <c r="D42" s="32" t="s">
        <v>23</v>
      </c>
      <c r="E42" s="31" t="s">
        <v>180</v>
      </c>
      <c r="F42" s="31" t="s">
        <v>170</v>
      </c>
      <c r="G42" s="31" t="s">
        <v>171</v>
      </c>
      <c r="H42" s="56">
        <v>0</v>
      </c>
    </row>
    <row r="43" spans="1:16" x14ac:dyDescent="0.2">
      <c r="A43" s="54">
        <v>44166</v>
      </c>
      <c r="B43" s="55" t="s">
        <v>92</v>
      </c>
      <c r="C43" s="31" t="s">
        <v>47</v>
      </c>
      <c r="D43" s="32"/>
      <c r="E43" s="31" t="s">
        <v>131</v>
      </c>
      <c r="F43" s="31" t="s">
        <v>188</v>
      </c>
      <c r="G43" s="31" t="s">
        <v>185</v>
      </c>
      <c r="H43" s="56">
        <f>191945.08+74877.54</f>
        <v>266822.62</v>
      </c>
    </row>
    <row r="44" spans="1:16" x14ac:dyDescent="0.2">
      <c r="A44" s="54">
        <v>44166</v>
      </c>
      <c r="B44" s="55" t="s">
        <v>92</v>
      </c>
      <c r="C44" s="31" t="s">
        <v>49</v>
      </c>
      <c r="D44" s="32"/>
      <c r="E44" s="31" t="s">
        <v>131</v>
      </c>
      <c r="F44" s="31" t="s">
        <v>188</v>
      </c>
      <c r="G44" s="31" t="s">
        <v>185</v>
      </c>
      <c r="H44" s="56">
        <v>36348.57</v>
      </c>
    </row>
    <row r="45" spans="1:16" x14ac:dyDescent="0.2">
      <c r="A45" s="54">
        <v>44166</v>
      </c>
      <c r="B45" s="55" t="s">
        <v>92</v>
      </c>
      <c r="C45" s="31" t="s">
        <v>50</v>
      </c>
      <c r="D45" s="32"/>
      <c r="E45" s="31" t="s">
        <v>131</v>
      </c>
      <c r="F45" s="31" t="s">
        <v>188</v>
      </c>
      <c r="G45" s="31" t="s">
        <v>185</v>
      </c>
      <c r="H45" s="56">
        <f>48967.43+207754.1+40000+4900</f>
        <v>301621.53000000003</v>
      </c>
    </row>
    <row r="46" spans="1:16" x14ac:dyDescent="0.2">
      <c r="A46" s="54">
        <v>44166</v>
      </c>
      <c r="B46" s="55" t="s">
        <v>92</v>
      </c>
      <c r="C46" s="31" t="s">
        <v>52</v>
      </c>
      <c r="D46" s="32"/>
      <c r="E46" s="31" t="s">
        <v>131</v>
      </c>
      <c r="F46" s="31" t="s">
        <v>186</v>
      </c>
      <c r="G46" s="31" t="s">
        <v>186</v>
      </c>
      <c r="H46" s="56">
        <v>80000</v>
      </c>
    </row>
    <row r="47" spans="1:16" x14ac:dyDescent="0.2">
      <c r="A47" s="54">
        <v>44166</v>
      </c>
      <c r="B47" s="55" t="s">
        <v>92</v>
      </c>
      <c r="C47" s="31" t="s">
        <v>54</v>
      </c>
      <c r="D47" s="32"/>
      <c r="E47" s="31" t="s">
        <v>131</v>
      </c>
      <c r="F47" s="31" t="s">
        <v>188</v>
      </c>
      <c r="G47" s="31" t="s">
        <v>187</v>
      </c>
      <c r="H47" s="56">
        <v>1000000</v>
      </c>
      <c r="I47" s="23"/>
    </row>
    <row r="48" spans="1:16" x14ac:dyDescent="0.2">
      <c r="A48" s="54">
        <v>44166</v>
      </c>
      <c r="B48" s="55" t="s">
        <v>92</v>
      </c>
      <c r="C48" s="31" t="s">
        <v>56</v>
      </c>
      <c r="D48" s="32"/>
      <c r="E48" s="31" t="s">
        <v>181</v>
      </c>
      <c r="F48" s="31" t="s">
        <v>111</v>
      </c>
      <c r="G48" s="31" t="s">
        <v>111</v>
      </c>
      <c r="H48" s="56">
        <v>503080</v>
      </c>
    </row>
    <row r="49" spans="1:12" x14ac:dyDescent="0.2">
      <c r="A49" s="54">
        <v>44166</v>
      </c>
      <c r="B49" s="55" t="s">
        <v>92</v>
      </c>
      <c r="C49" s="31" t="s">
        <v>57</v>
      </c>
      <c r="D49" s="32"/>
      <c r="E49" s="31" t="s">
        <v>131</v>
      </c>
      <c r="F49" s="31" t="s">
        <v>188</v>
      </c>
      <c r="G49" s="31" t="s">
        <v>189</v>
      </c>
      <c r="H49" s="56">
        <v>221172.2</v>
      </c>
    </row>
    <row r="50" spans="1:12" x14ac:dyDescent="0.2">
      <c r="A50" s="54">
        <v>44166</v>
      </c>
      <c r="B50" s="55" t="s">
        <v>92</v>
      </c>
      <c r="C50" s="31" t="s">
        <v>59</v>
      </c>
      <c r="D50" s="32"/>
      <c r="E50" s="31" t="s">
        <v>131</v>
      </c>
      <c r="F50" s="31" t="s">
        <v>188</v>
      </c>
      <c r="G50" s="31" t="s">
        <v>185</v>
      </c>
      <c r="H50" s="56">
        <v>5000</v>
      </c>
      <c r="L50" s="8"/>
    </row>
    <row r="51" spans="1:12" x14ac:dyDescent="0.2">
      <c r="A51" s="54">
        <v>44166</v>
      </c>
      <c r="B51" s="55" t="s">
        <v>92</v>
      </c>
      <c r="C51" s="31" t="s">
        <v>61</v>
      </c>
      <c r="D51" s="32"/>
      <c r="E51" s="31" t="s">
        <v>131</v>
      </c>
      <c r="F51" s="31" t="s">
        <v>177</v>
      </c>
      <c r="G51" s="31" t="s">
        <v>177</v>
      </c>
      <c r="H51" s="56">
        <v>249392.02</v>
      </c>
    </row>
    <row r="52" spans="1:12" x14ac:dyDescent="0.2">
      <c r="A52" s="54">
        <v>44197</v>
      </c>
      <c r="B52" s="55" t="s">
        <v>113</v>
      </c>
      <c r="C52" s="31" t="s">
        <v>11</v>
      </c>
      <c r="D52" s="32" t="s">
        <v>12</v>
      </c>
      <c r="E52" s="31" t="s">
        <v>180</v>
      </c>
      <c r="F52" s="31" t="s">
        <v>172</v>
      </c>
      <c r="G52" s="31" t="s">
        <v>173</v>
      </c>
      <c r="H52" s="56">
        <v>764948.44</v>
      </c>
    </row>
    <row r="53" spans="1:12" x14ac:dyDescent="0.2">
      <c r="A53" s="54">
        <v>44197</v>
      </c>
      <c r="B53" s="55" t="s">
        <v>113</v>
      </c>
      <c r="C53" s="31" t="s">
        <v>24</v>
      </c>
      <c r="D53" s="32" t="s">
        <v>25</v>
      </c>
      <c r="E53" s="31" t="s">
        <v>180</v>
      </c>
      <c r="F53" s="31" t="s">
        <v>176</v>
      </c>
      <c r="G53" s="31" t="s">
        <v>183</v>
      </c>
      <c r="H53" s="56">
        <v>690141.59</v>
      </c>
    </row>
    <row r="54" spans="1:12" x14ac:dyDescent="0.2">
      <c r="A54" s="54">
        <v>44197</v>
      </c>
      <c r="B54" s="55" t="s">
        <v>113</v>
      </c>
      <c r="C54" s="31" t="s">
        <v>16</v>
      </c>
      <c r="D54" s="32" t="s">
        <v>17</v>
      </c>
      <c r="E54" s="31" t="s">
        <v>180</v>
      </c>
      <c r="F54" s="31" t="s">
        <v>172</v>
      </c>
      <c r="G54" s="31" t="s">
        <v>174</v>
      </c>
      <c r="H54" s="56">
        <v>652833.63</v>
      </c>
    </row>
    <row r="55" spans="1:12" x14ac:dyDescent="0.2">
      <c r="A55" s="54">
        <v>44197</v>
      </c>
      <c r="B55" s="55" t="s">
        <v>113</v>
      </c>
      <c r="C55" s="31" t="s">
        <v>8</v>
      </c>
      <c r="D55" s="32" t="s">
        <v>9</v>
      </c>
      <c r="E55" s="31" t="s">
        <v>181</v>
      </c>
      <c r="F55" s="31" t="s">
        <v>111</v>
      </c>
      <c r="G55" s="31" t="s">
        <v>111</v>
      </c>
      <c r="H55" s="56">
        <v>640514.89</v>
      </c>
    </row>
    <row r="56" spans="1:12" x14ac:dyDescent="0.2">
      <c r="A56" s="54">
        <v>44197</v>
      </c>
      <c r="B56" s="55" t="s">
        <v>113</v>
      </c>
      <c r="C56" s="31" t="s">
        <v>14</v>
      </c>
      <c r="D56" s="32" t="s">
        <v>15</v>
      </c>
      <c r="E56" s="31" t="s">
        <v>180</v>
      </c>
      <c r="F56" s="31" t="s">
        <v>176</v>
      </c>
      <c r="G56" s="31" t="s">
        <v>184</v>
      </c>
      <c r="H56" s="56">
        <v>458172.68</v>
      </c>
    </row>
    <row r="57" spans="1:12" x14ac:dyDescent="0.2">
      <c r="A57" s="54">
        <v>44197</v>
      </c>
      <c r="B57" s="55" t="s">
        <v>113</v>
      </c>
      <c r="C57" s="31" t="s">
        <v>45</v>
      </c>
      <c r="D57" s="32" t="s">
        <v>46</v>
      </c>
      <c r="E57" s="31" t="s">
        <v>180</v>
      </c>
      <c r="F57" s="31" t="s">
        <v>172</v>
      </c>
      <c r="G57" s="31" t="s">
        <v>173</v>
      </c>
      <c r="H57" s="56">
        <v>365831.69</v>
      </c>
    </row>
    <row r="58" spans="1:12" x14ac:dyDescent="0.2">
      <c r="A58" s="54">
        <v>44197</v>
      </c>
      <c r="B58" s="55" t="s">
        <v>113</v>
      </c>
      <c r="C58" s="31" t="s">
        <v>36</v>
      </c>
      <c r="D58" s="32" t="s">
        <v>37</v>
      </c>
      <c r="E58" s="31" t="s">
        <v>180</v>
      </c>
      <c r="F58" s="31" t="s">
        <v>176</v>
      </c>
      <c r="G58" s="31" t="s">
        <v>184</v>
      </c>
      <c r="H58" s="56">
        <v>356863.51</v>
      </c>
    </row>
    <row r="59" spans="1:12" x14ac:dyDescent="0.2">
      <c r="A59" s="54">
        <v>44197</v>
      </c>
      <c r="B59" s="55" t="s">
        <v>113</v>
      </c>
      <c r="C59" s="31" t="s">
        <v>165</v>
      </c>
      <c r="D59" s="32" t="s">
        <v>107</v>
      </c>
      <c r="E59" s="31" t="s">
        <v>180</v>
      </c>
      <c r="F59" s="31" t="s">
        <v>170</v>
      </c>
      <c r="G59" s="31" t="s">
        <v>171</v>
      </c>
      <c r="H59" s="56">
        <v>344782.2</v>
      </c>
    </row>
    <row r="60" spans="1:12" x14ac:dyDescent="0.2">
      <c r="A60" s="54">
        <v>44197</v>
      </c>
      <c r="B60" s="55" t="s">
        <v>113</v>
      </c>
      <c r="C60" s="31" t="s">
        <v>81</v>
      </c>
      <c r="D60" s="32" t="s">
        <v>72</v>
      </c>
      <c r="E60" s="31" t="s">
        <v>180</v>
      </c>
      <c r="F60" s="31" t="s">
        <v>176</v>
      </c>
      <c r="G60" s="31" t="s">
        <v>184</v>
      </c>
      <c r="H60" s="56">
        <v>313940.8</v>
      </c>
    </row>
    <row r="61" spans="1:12" x14ac:dyDescent="0.2">
      <c r="A61" s="54">
        <v>44197</v>
      </c>
      <c r="B61" s="55" t="s">
        <v>113</v>
      </c>
      <c r="C61" s="31" t="s">
        <v>18</v>
      </c>
      <c r="D61" s="32" t="s">
        <v>19</v>
      </c>
      <c r="E61" s="31" t="s">
        <v>180</v>
      </c>
      <c r="F61" s="31" t="s">
        <v>176</v>
      </c>
      <c r="G61" s="31" t="s">
        <v>184</v>
      </c>
      <c r="H61" s="56">
        <v>299961.19</v>
      </c>
    </row>
    <row r="62" spans="1:12" x14ac:dyDescent="0.2">
      <c r="A62" s="54">
        <v>44197</v>
      </c>
      <c r="B62" s="55" t="s">
        <v>113</v>
      </c>
      <c r="C62" s="31" t="s">
        <v>20</v>
      </c>
      <c r="D62" s="32" t="s">
        <v>21</v>
      </c>
      <c r="E62" s="31" t="s">
        <v>180</v>
      </c>
      <c r="F62" s="31" t="s">
        <v>170</v>
      </c>
      <c r="G62" s="31" t="s">
        <v>171</v>
      </c>
      <c r="H62" s="56">
        <v>287190.40999999997</v>
      </c>
    </row>
    <row r="63" spans="1:12" x14ac:dyDescent="0.2">
      <c r="A63" s="54">
        <v>44197</v>
      </c>
      <c r="B63" s="55" t="s">
        <v>113</v>
      </c>
      <c r="C63" s="31" t="s">
        <v>34</v>
      </c>
      <c r="D63" s="32" t="s">
        <v>35</v>
      </c>
      <c r="E63" s="31" t="s">
        <v>180</v>
      </c>
      <c r="F63" s="31" t="s">
        <v>176</v>
      </c>
      <c r="G63" s="31" t="s">
        <v>183</v>
      </c>
      <c r="H63" s="56">
        <v>272506.53000000003</v>
      </c>
    </row>
    <row r="64" spans="1:12" x14ac:dyDescent="0.2">
      <c r="A64" s="54">
        <v>44197</v>
      </c>
      <c r="B64" s="55" t="s">
        <v>113</v>
      </c>
      <c r="C64" s="31" t="s">
        <v>38</v>
      </c>
      <c r="D64" s="32" t="s">
        <v>39</v>
      </c>
      <c r="E64" s="31" t="s">
        <v>180</v>
      </c>
      <c r="F64" s="31" t="s">
        <v>176</v>
      </c>
      <c r="G64" s="31" t="s">
        <v>190</v>
      </c>
      <c r="H64" s="56">
        <v>264884.25</v>
      </c>
    </row>
    <row r="65" spans="1:8" x14ac:dyDescent="0.2">
      <c r="A65" s="54">
        <v>44197</v>
      </c>
      <c r="B65" s="55" t="s">
        <v>113</v>
      </c>
      <c r="C65" s="31" t="s">
        <v>5</v>
      </c>
      <c r="D65" s="32" t="s">
        <v>6</v>
      </c>
      <c r="E65" s="31" t="s">
        <v>180</v>
      </c>
      <c r="F65" s="31" t="s">
        <v>176</v>
      </c>
      <c r="G65" s="31" t="s">
        <v>190</v>
      </c>
      <c r="H65" s="56">
        <v>215778.93</v>
      </c>
    </row>
    <row r="66" spans="1:8" x14ac:dyDescent="0.2">
      <c r="A66" s="54">
        <v>44197</v>
      </c>
      <c r="B66" s="55" t="s">
        <v>113</v>
      </c>
      <c r="C66" s="31" t="s">
        <v>27</v>
      </c>
      <c r="D66" s="32" t="s">
        <v>28</v>
      </c>
      <c r="E66" s="31" t="s">
        <v>180</v>
      </c>
      <c r="F66" s="31" t="s">
        <v>172</v>
      </c>
      <c r="G66" s="31" t="s">
        <v>173</v>
      </c>
      <c r="H66" s="56">
        <v>183913.44</v>
      </c>
    </row>
    <row r="67" spans="1:8" x14ac:dyDescent="0.2">
      <c r="A67" s="54">
        <v>44197</v>
      </c>
      <c r="B67" s="55" t="s">
        <v>113</v>
      </c>
      <c r="C67" s="31" t="s">
        <v>80</v>
      </c>
      <c r="D67" s="32" t="s">
        <v>71</v>
      </c>
      <c r="E67" s="31" t="s">
        <v>180</v>
      </c>
      <c r="F67" s="31" t="s">
        <v>176</v>
      </c>
      <c r="G67" s="31" t="s">
        <v>184</v>
      </c>
      <c r="H67" s="56">
        <v>132031.20000000001</v>
      </c>
    </row>
    <row r="68" spans="1:8" x14ac:dyDescent="0.2">
      <c r="A68" s="54">
        <v>44197</v>
      </c>
      <c r="B68" s="55" t="s">
        <v>113</v>
      </c>
      <c r="C68" s="31" t="s">
        <v>90</v>
      </c>
      <c r="D68" s="32" t="s">
        <v>91</v>
      </c>
      <c r="E68" s="31" t="s">
        <v>180</v>
      </c>
      <c r="F68" s="31" t="s">
        <v>176</v>
      </c>
      <c r="G68" s="31" t="s">
        <v>183</v>
      </c>
      <c r="H68" s="56">
        <v>122120.67</v>
      </c>
    </row>
    <row r="69" spans="1:8" x14ac:dyDescent="0.2">
      <c r="A69" s="54">
        <v>44197</v>
      </c>
      <c r="B69" s="55" t="s">
        <v>113</v>
      </c>
      <c r="C69" s="31" t="s">
        <v>79</v>
      </c>
      <c r="D69" s="32" t="s">
        <v>70</v>
      </c>
      <c r="E69" s="31" t="s">
        <v>180</v>
      </c>
      <c r="F69" s="31" t="s">
        <v>176</v>
      </c>
      <c r="G69" s="31" t="s">
        <v>184</v>
      </c>
      <c r="H69" s="56">
        <v>97415.2</v>
      </c>
    </row>
    <row r="70" spans="1:8" x14ac:dyDescent="0.2">
      <c r="A70" s="54">
        <v>44197</v>
      </c>
      <c r="B70" s="55" t="s">
        <v>113</v>
      </c>
      <c r="C70" s="31" t="s">
        <v>78</v>
      </c>
      <c r="D70" s="32" t="s">
        <v>69</v>
      </c>
      <c r="E70" s="31" t="s">
        <v>180</v>
      </c>
      <c r="F70" s="31" t="s">
        <v>176</v>
      </c>
      <c r="G70" s="31" t="s">
        <v>184</v>
      </c>
      <c r="H70" s="56">
        <v>91485</v>
      </c>
    </row>
    <row r="71" spans="1:8" x14ac:dyDescent="0.2">
      <c r="A71" s="54">
        <v>44197</v>
      </c>
      <c r="B71" s="55" t="s">
        <v>113</v>
      </c>
      <c r="C71" s="31" t="s">
        <v>169</v>
      </c>
      <c r="D71" s="32" t="s">
        <v>10</v>
      </c>
      <c r="E71" s="31" t="s">
        <v>180</v>
      </c>
      <c r="F71" s="31" t="s">
        <v>176</v>
      </c>
      <c r="G71" s="31" t="s">
        <v>184</v>
      </c>
      <c r="H71" s="56">
        <v>85263.26</v>
      </c>
    </row>
    <row r="72" spans="1:8" x14ac:dyDescent="0.2">
      <c r="A72" s="54">
        <v>44197</v>
      </c>
      <c r="B72" s="55" t="s">
        <v>113</v>
      </c>
      <c r="C72" s="31" t="s">
        <v>163</v>
      </c>
      <c r="D72" s="32" t="s">
        <v>40</v>
      </c>
      <c r="E72" s="31" t="s">
        <v>180</v>
      </c>
      <c r="F72" s="31" t="s">
        <v>176</v>
      </c>
      <c r="G72" s="31" t="s">
        <v>184</v>
      </c>
      <c r="H72" s="56">
        <v>73818.89</v>
      </c>
    </row>
    <row r="73" spans="1:8" x14ac:dyDescent="0.2">
      <c r="A73" s="54">
        <v>44197</v>
      </c>
      <c r="B73" s="55" t="s">
        <v>113</v>
      </c>
      <c r="C73" s="31" t="s">
        <v>31</v>
      </c>
      <c r="D73" s="32" t="s">
        <v>32</v>
      </c>
      <c r="E73" s="31" t="s">
        <v>181</v>
      </c>
      <c r="F73" s="31" t="s">
        <v>111</v>
      </c>
      <c r="G73" s="31" t="s">
        <v>111</v>
      </c>
      <c r="H73" s="56">
        <v>65090.53</v>
      </c>
    </row>
    <row r="74" spans="1:8" x14ac:dyDescent="0.2">
      <c r="A74" s="54">
        <v>44197</v>
      </c>
      <c r="B74" s="55" t="s">
        <v>113</v>
      </c>
      <c r="C74" s="31" t="s">
        <v>77</v>
      </c>
      <c r="D74" s="32" t="s">
        <v>68</v>
      </c>
      <c r="E74" s="31" t="s">
        <v>180</v>
      </c>
      <c r="F74" s="31" t="s">
        <v>176</v>
      </c>
      <c r="G74" s="31" t="s">
        <v>184</v>
      </c>
      <c r="H74" s="56">
        <v>30721.599999999999</v>
      </c>
    </row>
    <row r="75" spans="1:8" x14ac:dyDescent="0.2">
      <c r="A75" s="54">
        <v>44197</v>
      </c>
      <c r="B75" s="55" t="s">
        <v>113</v>
      </c>
      <c r="C75" s="31" t="s">
        <v>109</v>
      </c>
      <c r="D75" s="32" t="s">
        <v>110</v>
      </c>
      <c r="E75" s="31" t="s">
        <v>180</v>
      </c>
      <c r="F75" s="31" t="s">
        <v>172</v>
      </c>
      <c r="G75" s="31" t="s">
        <v>173</v>
      </c>
      <c r="H75" s="56">
        <v>29427.14</v>
      </c>
    </row>
    <row r="76" spans="1:8" x14ac:dyDescent="0.2">
      <c r="A76" s="54">
        <v>44197</v>
      </c>
      <c r="B76" s="55" t="s">
        <v>113</v>
      </c>
      <c r="C76" s="31" t="s">
        <v>82</v>
      </c>
      <c r="D76" s="32" t="s">
        <v>73</v>
      </c>
      <c r="E76" s="31" t="s">
        <v>180</v>
      </c>
      <c r="F76" s="31" t="s">
        <v>176</v>
      </c>
      <c r="G76" s="31" t="s">
        <v>184</v>
      </c>
      <c r="H76" s="56">
        <v>18580.8</v>
      </c>
    </row>
    <row r="77" spans="1:8" x14ac:dyDescent="0.2">
      <c r="A77" s="54">
        <v>44197</v>
      </c>
      <c r="B77" s="55" t="s">
        <v>113</v>
      </c>
      <c r="C77" s="31" t="s">
        <v>98</v>
      </c>
      <c r="D77" s="32" t="s">
        <v>94</v>
      </c>
      <c r="E77" s="31" t="s">
        <v>131</v>
      </c>
      <c r="F77" s="31" t="s">
        <v>177</v>
      </c>
      <c r="G77" s="31" t="s">
        <v>177</v>
      </c>
      <c r="H77" s="56">
        <v>8002.74</v>
      </c>
    </row>
    <row r="78" spans="1:8" x14ac:dyDescent="0.2">
      <c r="A78" s="54">
        <v>44197</v>
      </c>
      <c r="B78" s="55" t="s">
        <v>113</v>
      </c>
      <c r="C78" s="31" t="s">
        <v>99</v>
      </c>
      <c r="D78" s="32" t="s">
        <v>95</v>
      </c>
      <c r="E78" s="31" t="s">
        <v>131</v>
      </c>
      <c r="F78" s="31" t="s">
        <v>177</v>
      </c>
      <c r="G78" s="31" t="s">
        <v>177</v>
      </c>
      <c r="H78" s="56">
        <v>7975.7</v>
      </c>
    </row>
    <row r="79" spans="1:8" x14ac:dyDescent="0.2">
      <c r="A79" s="54">
        <v>44197</v>
      </c>
      <c r="B79" s="55" t="s">
        <v>113</v>
      </c>
      <c r="C79" s="31" t="s">
        <v>100</v>
      </c>
      <c r="D79" s="32" t="s">
        <v>96</v>
      </c>
      <c r="E79" s="31" t="s">
        <v>131</v>
      </c>
      <c r="F79" s="31" t="s">
        <v>177</v>
      </c>
      <c r="G79" s="31" t="s">
        <v>177</v>
      </c>
      <c r="H79" s="56">
        <v>7963.01</v>
      </c>
    </row>
    <row r="80" spans="1:8" x14ac:dyDescent="0.2">
      <c r="A80" s="54">
        <v>44197</v>
      </c>
      <c r="B80" s="55" t="s">
        <v>113</v>
      </c>
      <c r="C80" s="31" t="s">
        <v>102</v>
      </c>
      <c r="D80" s="32" t="s">
        <v>101</v>
      </c>
      <c r="E80" s="31" t="s">
        <v>131</v>
      </c>
      <c r="F80" s="31" t="s">
        <v>177</v>
      </c>
      <c r="G80" s="31" t="s">
        <v>177</v>
      </c>
      <c r="H80" s="56">
        <v>7961.06</v>
      </c>
    </row>
    <row r="81" spans="1:8" x14ac:dyDescent="0.2">
      <c r="A81" s="54">
        <v>44197</v>
      </c>
      <c r="B81" s="55" t="s">
        <v>113</v>
      </c>
      <c r="C81" s="31" t="s">
        <v>97</v>
      </c>
      <c r="D81" s="32" t="s">
        <v>93</v>
      </c>
      <c r="E81" s="31" t="s">
        <v>131</v>
      </c>
      <c r="F81" s="31" t="s">
        <v>177</v>
      </c>
      <c r="G81" s="31" t="s">
        <v>177</v>
      </c>
      <c r="H81" s="56">
        <v>3990.55</v>
      </c>
    </row>
    <row r="82" spans="1:8" x14ac:dyDescent="0.2">
      <c r="A82" s="54">
        <v>44197</v>
      </c>
      <c r="B82" s="55" t="s">
        <v>113</v>
      </c>
      <c r="C82" s="31" t="s">
        <v>105</v>
      </c>
      <c r="D82" s="32" t="s">
        <v>106</v>
      </c>
      <c r="E82" s="31" t="s">
        <v>131</v>
      </c>
      <c r="F82" s="31" t="s">
        <v>177</v>
      </c>
      <c r="G82" s="31" t="s">
        <v>177</v>
      </c>
      <c r="H82" s="56">
        <v>3972.38</v>
      </c>
    </row>
    <row r="83" spans="1:8" x14ac:dyDescent="0.2">
      <c r="A83" s="54">
        <v>44197</v>
      </c>
      <c r="B83" s="55" t="s">
        <v>113</v>
      </c>
      <c r="C83" s="31" t="s">
        <v>165</v>
      </c>
      <c r="D83" s="32" t="s">
        <v>67</v>
      </c>
      <c r="E83" s="31" t="s">
        <v>180</v>
      </c>
      <c r="F83" s="31" t="s">
        <v>170</v>
      </c>
      <c r="G83" s="31" t="s">
        <v>171</v>
      </c>
      <c r="H83" s="56">
        <v>0</v>
      </c>
    </row>
    <row r="84" spans="1:8" x14ac:dyDescent="0.2">
      <c r="A84" s="54">
        <v>44197</v>
      </c>
      <c r="B84" s="55" t="s">
        <v>113</v>
      </c>
      <c r="C84" s="31" t="s">
        <v>22</v>
      </c>
      <c r="D84" s="32" t="s">
        <v>23</v>
      </c>
      <c r="E84" s="31" t="s">
        <v>180</v>
      </c>
      <c r="F84" s="31" t="s">
        <v>170</v>
      </c>
      <c r="G84" s="31" t="s">
        <v>171</v>
      </c>
      <c r="H84" s="56">
        <v>0</v>
      </c>
    </row>
    <row r="85" spans="1:8" x14ac:dyDescent="0.2">
      <c r="A85" s="54">
        <v>44197</v>
      </c>
      <c r="B85" s="55" t="s">
        <v>113</v>
      </c>
      <c r="C85" s="31" t="s">
        <v>47</v>
      </c>
      <c r="D85" s="32"/>
      <c r="E85" s="31" t="s">
        <v>131</v>
      </c>
      <c r="F85" s="31" t="s">
        <v>188</v>
      </c>
      <c r="G85" s="31" t="s">
        <v>185</v>
      </c>
      <c r="H85" s="56">
        <f>32238.18+161955.49</f>
        <v>194193.66999999998</v>
      </c>
    </row>
    <row r="86" spans="1:8" x14ac:dyDescent="0.2">
      <c r="A86" s="54">
        <v>44197</v>
      </c>
      <c r="B86" s="55" t="s">
        <v>113</v>
      </c>
      <c r="C86" s="31" t="s">
        <v>49</v>
      </c>
      <c r="D86" s="32"/>
      <c r="E86" s="31" t="s">
        <v>131</v>
      </c>
      <c r="F86" s="31" t="s">
        <v>188</v>
      </c>
      <c r="G86" s="31" t="s">
        <v>185</v>
      </c>
      <c r="H86" s="56">
        <v>230.45</v>
      </c>
    </row>
    <row r="87" spans="1:8" x14ac:dyDescent="0.2">
      <c r="A87" s="54">
        <v>44197</v>
      </c>
      <c r="B87" s="55" t="s">
        <v>113</v>
      </c>
      <c r="C87" s="31" t="s">
        <v>50</v>
      </c>
      <c r="D87" s="32"/>
      <c r="E87" s="31" t="s">
        <v>131</v>
      </c>
      <c r="F87" s="31" t="s">
        <v>188</v>
      </c>
      <c r="G87" s="31" t="s">
        <v>185</v>
      </c>
      <c r="H87" s="56">
        <f>169069.36+40000+4900+40256.46</f>
        <v>254225.81999999998</v>
      </c>
    </row>
    <row r="88" spans="1:8" x14ac:dyDescent="0.2">
      <c r="A88" s="54">
        <v>44197</v>
      </c>
      <c r="B88" s="55" t="s">
        <v>113</v>
      </c>
      <c r="C88" s="31" t="s">
        <v>52</v>
      </c>
      <c r="D88" s="32"/>
      <c r="E88" s="31" t="s">
        <v>131</v>
      </c>
      <c r="F88" s="31" t="s">
        <v>186</v>
      </c>
      <c r="G88" s="31" t="s">
        <v>186</v>
      </c>
      <c r="H88" s="56">
        <v>80000</v>
      </c>
    </row>
    <row r="89" spans="1:8" x14ac:dyDescent="0.2">
      <c r="A89" s="54">
        <v>44197</v>
      </c>
      <c r="B89" s="55" t="s">
        <v>113</v>
      </c>
      <c r="C89" s="31" t="s">
        <v>54</v>
      </c>
      <c r="D89" s="32"/>
      <c r="E89" s="31" t="s">
        <v>131</v>
      </c>
      <c r="F89" s="31" t="s">
        <v>188</v>
      </c>
      <c r="G89" s="31" t="s">
        <v>187</v>
      </c>
      <c r="H89" s="56">
        <v>1000000</v>
      </c>
    </row>
    <row r="90" spans="1:8" x14ac:dyDescent="0.2">
      <c r="A90" s="54">
        <v>44197</v>
      </c>
      <c r="B90" s="55" t="s">
        <v>113</v>
      </c>
      <c r="C90" s="31" t="s">
        <v>56</v>
      </c>
      <c r="D90" s="32"/>
      <c r="E90" s="31" t="s">
        <v>181</v>
      </c>
      <c r="F90" s="31" t="s">
        <v>111</v>
      </c>
      <c r="G90" s="31" t="s">
        <v>111</v>
      </c>
      <c r="H90" s="56">
        <v>507120</v>
      </c>
    </row>
    <row r="91" spans="1:8" x14ac:dyDescent="0.2">
      <c r="A91" s="54">
        <v>44197</v>
      </c>
      <c r="B91" s="55" t="s">
        <v>113</v>
      </c>
      <c r="C91" s="31" t="s">
        <v>57</v>
      </c>
      <c r="D91" s="32"/>
      <c r="E91" s="31" t="s">
        <v>131</v>
      </c>
      <c r="F91" s="31" t="s">
        <v>188</v>
      </c>
      <c r="G91" s="31" t="s">
        <v>189</v>
      </c>
      <c r="H91" s="56">
        <v>226867.57</v>
      </c>
    </row>
    <row r="92" spans="1:8" x14ac:dyDescent="0.2">
      <c r="A92" s="54">
        <v>44197</v>
      </c>
      <c r="B92" s="55" t="s">
        <v>113</v>
      </c>
      <c r="C92" s="31" t="s">
        <v>59</v>
      </c>
      <c r="D92" s="32"/>
      <c r="E92" s="31" t="s">
        <v>131</v>
      </c>
      <c r="F92" s="31" t="s">
        <v>188</v>
      </c>
      <c r="G92" s="31" t="s">
        <v>185</v>
      </c>
      <c r="H92" s="56">
        <v>4000</v>
      </c>
    </row>
    <row r="93" spans="1:8" x14ac:dyDescent="0.2">
      <c r="A93" s="54">
        <v>44197</v>
      </c>
      <c r="B93" s="55" t="s">
        <v>113</v>
      </c>
      <c r="C93" s="31" t="s">
        <v>61</v>
      </c>
      <c r="D93" s="32"/>
      <c r="E93" s="31" t="s">
        <v>131</v>
      </c>
      <c r="F93" s="31" t="s">
        <v>177</v>
      </c>
      <c r="G93" s="31" t="s">
        <v>177</v>
      </c>
      <c r="H93" s="56">
        <v>249924.02</v>
      </c>
    </row>
    <row r="94" spans="1:8" x14ac:dyDescent="0.2">
      <c r="A94" s="54">
        <v>44197</v>
      </c>
      <c r="B94" s="55" t="s">
        <v>113</v>
      </c>
      <c r="C94" s="31" t="s">
        <v>103</v>
      </c>
      <c r="D94" s="32"/>
      <c r="E94" s="31" t="s">
        <v>131</v>
      </c>
      <c r="F94" s="31" t="s">
        <v>177</v>
      </c>
      <c r="G94" s="31" t="s">
        <v>177</v>
      </c>
      <c r="H94" s="56">
        <v>19909.64</v>
      </c>
    </row>
    <row r="95" spans="1:8" x14ac:dyDescent="0.2">
      <c r="A95" s="54">
        <v>44228</v>
      </c>
      <c r="B95" s="55" t="s">
        <v>130</v>
      </c>
      <c r="C95" s="31" t="s">
        <v>24</v>
      </c>
      <c r="D95" s="32" t="s">
        <v>25</v>
      </c>
      <c r="E95" s="31" t="s">
        <v>180</v>
      </c>
      <c r="F95" s="31" t="s">
        <v>176</v>
      </c>
      <c r="G95" s="31" t="s">
        <v>183</v>
      </c>
      <c r="H95" s="56">
        <v>595913.78</v>
      </c>
    </row>
    <row r="96" spans="1:8" x14ac:dyDescent="0.2">
      <c r="A96" s="54">
        <v>44228</v>
      </c>
      <c r="B96" s="55" t="s">
        <v>130</v>
      </c>
      <c r="C96" s="31" t="s">
        <v>11</v>
      </c>
      <c r="D96" s="32" t="s">
        <v>12</v>
      </c>
      <c r="E96" s="31" t="s">
        <v>180</v>
      </c>
      <c r="F96" s="31" t="s">
        <v>172</v>
      </c>
      <c r="G96" s="31" t="s">
        <v>173</v>
      </c>
      <c r="H96" s="56">
        <v>463154.49</v>
      </c>
    </row>
    <row r="97" spans="1:8" x14ac:dyDescent="0.2">
      <c r="A97" s="54">
        <v>44228</v>
      </c>
      <c r="B97" s="55" t="s">
        <v>130</v>
      </c>
      <c r="C97" s="31" t="s">
        <v>16</v>
      </c>
      <c r="D97" s="32" t="s">
        <v>17</v>
      </c>
      <c r="E97" s="31" t="s">
        <v>180</v>
      </c>
      <c r="F97" s="31" t="s">
        <v>172</v>
      </c>
      <c r="G97" s="31" t="s">
        <v>174</v>
      </c>
      <c r="H97" s="56">
        <v>374206.71999999997</v>
      </c>
    </row>
    <row r="98" spans="1:8" x14ac:dyDescent="0.2">
      <c r="A98" s="54">
        <v>44228</v>
      </c>
      <c r="B98" s="55" t="s">
        <v>130</v>
      </c>
      <c r="C98" s="31" t="s">
        <v>128</v>
      </c>
      <c r="D98" s="32" t="s">
        <v>123</v>
      </c>
      <c r="E98" s="31" t="s">
        <v>180</v>
      </c>
      <c r="F98" s="31" t="s">
        <v>170</v>
      </c>
      <c r="G98" s="31" t="s">
        <v>171</v>
      </c>
      <c r="H98" s="56">
        <v>318084</v>
      </c>
    </row>
    <row r="99" spans="1:8" x14ac:dyDescent="0.2">
      <c r="A99" s="54">
        <v>44228</v>
      </c>
      <c r="B99" s="55" t="s">
        <v>130</v>
      </c>
      <c r="C99" s="31" t="s">
        <v>18</v>
      </c>
      <c r="D99" s="32" t="s">
        <v>19</v>
      </c>
      <c r="E99" s="31" t="s">
        <v>180</v>
      </c>
      <c r="F99" s="31" t="s">
        <v>176</v>
      </c>
      <c r="G99" s="31" t="s">
        <v>184</v>
      </c>
      <c r="H99" s="56">
        <v>306567.36</v>
      </c>
    </row>
    <row r="100" spans="1:8" x14ac:dyDescent="0.2">
      <c r="A100" s="54">
        <v>44228</v>
      </c>
      <c r="B100" s="55" t="s">
        <v>130</v>
      </c>
      <c r="C100" s="31" t="s">
        <v>81</v>
      </c>
      <c r="D100" s="32" t="s">
        <v>72</v>
      </c>
      <c r="E100" s="31" t="s">
        <v>180</v>
      </c>
      <c r="F100" s="31" t="s">
        <v>176</v>
      </c>
      <c r="G100" s="31" t="s">
        <v>184</v>
      </c>
      <c r="H100" s="56">
        <v>300291.20000000001</v>
      </c>
    </row>
    <row r="101" spans="1:8" x14ac:dyDescent="0.2">
      <c r="A101" s="54">
        <v>44228</v>
      </c>
      <c r="B101" s="55" t="s">
        <v>130</v>
      </c>
      <c r="C101" s="31" t="s">
        <v>34</v>
      </c>
      <c r="D101" s="32" t="s">
        <v>35</v>
      </c>
      <c r="E101" s="31" t="s">
        <v>180</v>
      </c>
      <c r="F101" s="31" t="s">
        <v>176</v>
      </c>
      <c r="G101" s="31" t="s">
        <v>183</v>
      </c>
      <c r="H101" s="56">
        <v>298443.49</v>
      </c>
    </row>
    <row r="102" spans="1:8" x14ac:dyDescent="0.2">
      <c r="A102" s="54">
        <v>44228</v>
      </c>
      <c r="B102" s="55" t="s">
        <v>130</v>
      </c>
      <c r="C102" s="31" t="s">
        <v>36</v>
      </c>
      <c r="D102" s="32" t="s">
        <v>37</v>
      </c>
      <c r="E102" s="31" t="s">
        <v>180</v>
      </c>
      <c r="F102" s="31" t="s">
        <v>176</v>
      </c>
      <c r="G102" s="31" t="s">
        <v>184</v>
      </c>
      <c r="H102" s="56">
        <v>276799.64</v>
      </c>
    </row>
    <row r="103" spans="1:8" x14ac:dyDescent="0.2">
      <c r="A103" s="54">
        <v>44228</v>
      </c>
      <c r="B103" s="55" t="s">
        <v>130</v>
      </c>
      <c r="C103" s="31" t="s">
        <v>14</v>
      </c>
      <c r="D103" s="32" t="s">
        <v>15</v>
      </c>
      <c r="E103" s="31" t="s">
        <v>180</v>
      </c>
      <c r="F103" s="31" t="s">
        <v>176</v>
      </c>
      <c r="G103" s="31" t="s">
        <v>184</v>
      </c>
      <c r="H103" s="56">
        <v>271826.84999999998</v>
      </c>
    </row>
    <row r="104" spans="1:8" x14ac:dyDescent="0.2">
      <c r="A104" s="54">
        <v>44228</v>
      </c>
      <c r="B104" s="55" t="s">
        <v>130</v>
      </c>
      <c r="C104" s="31" t="s">
        <v>45</v>
      </c>
      <c r="D104" s="32" t="s">
        <v>46</v>
      </c>
      <c r="E104" s="31" t="s">
        <v>180</v>
      </c>
      <c r="F104" s="31" t="s">
        <v>172</v>
      </c>
      <c r="G104" s="31" t="s">
        <v>173</v>
      </c>
      <c r="H104" s="56">
        <v>265924.26</v>
      </c>
    </row>
    <row r="105" spans="1:8" x14ac:dyDescent="0.2">
      <c r="A105" s="54">
        <v>44228</v>
      </c>
      <c r="B105" s="55" t="s">
        <v>130</v>
      </c>
      <c r="C105" s="31" t="s">
        <v>27</v>
      </c>
      <c r="D105" s="32" t="s">
        <v>28</v>
      </c>
      <c r="E105" s="31" t="s">
        <v>180</v>
      </c>
      <c r="F105" s="31" t="s">
        <v>172</v>
      </c>
      <c r="G105" s="31" t="s">
        <v>173</v>
      </c>
      <c r="H105" s="56">
        <v>144677.34</v>
      </c>
    </row>
    <row r="106" spans="1:8" x14ac:dyDescent="0.2">
      <c r="A106" s="54">
        <v>44228</v>
      </c>
      <c r="B106" s="55" t="s">
        <v>130</v>
      </c>
      <c r="C106" s="31" t="s">
        <v>80</v>
      </c>
      <c r="D106" s="32" t="s">
        <v>71</v>
      </c>
      <c r="E106" s="31" t="s">
        <v>180</v>
      </c>
      <c r="F106" s="31" t="s">
        <v>176</v>
      </c>
      <c r="G106" s="31" t="s">
        <v>184</v>
      </c>
      <c r="H106" s="56">
        <v>132031.20000000001</v>
      </c>
    </row>
    <row r="107" spans="1:8" x14ac:dyDescent="0.2">
      <c r="A107" s="54">
        <v>44228</v>
      </c>
      <c r="B107" s="55" t="s">
        <v>130</v>
      </c>
      <c r="C107" s="31" t="s">
        <v>90</v>
      </c>
      <c r="D107" s="32" t="s">
        <v>91</v>
      </c>
      <c r="E107" s="31" t="s">
        <v>180</v>
      </c>
      <c r="F107" s="31" t="s">
        <v>176</v>
      </c>
      <c r="G107" s="31" t="s">
        <v>183</v>
      </c>
      <c r="H107" s="56">
        <v>129175.31</v>
      </c>
    </row>
    <row r="108" spans="1:8" x14ac:dyDescent="0.2">
      <c r="A108" s="54">
        <v>44228</v>
      </c>
      <c r="B108" s="55" t="s">
        <v>130</v>
      </c>
      <c r="C108" s="31" t="s">
        <v>126</v>
      </c>
      <c r="D108" s="32" t="s">
        <v>127</v>
      </c>
      <c r="E108" s="31" t="s">
        <v>180</v>
      </c>
      <c r="F108" s="31" t="s">
        <v>172</v>
      </c>
      <c r="G108" s="31" t="s">
        <v>174</v>
      </c>
      <c r="H108" s="56">
        <v>85479.72</v>
      </c>
    </row>
    <row r="109" spans="1:8" x14ac:dyDescent="0.2">
      <c r="A109" s="54">
        <v>44228</v>
      </c>
      <c r="B109" s="55" t="s">
        <v>130</v>
      </c>
      <c r="C109" s="31" t="s">
        <v>163</v>
      </c>
      <c r="D109" s="32" t="s">
        <v>40</v>
      </c>
      <c r="E109" s="31" t="s">
        <v>180</v>
      </c>
      <c r="F109" s="31" t="s">
        <v>176</v>
      </c>
      <c r="G109" s="31" t="s">
        <v>184</v>
      </c>
      <c r="H109" s="56">
        <v>70335.199999999997</v>
      </c>
    </row>
    <row r="110" spans="1:8" x14ac:dyDescent="0.2">
      <c r="A110" s="54">
        <v>44228</v>
      </c>
      <c r="B110" s="55" t="s">
        <v>130</v>
      </c>
      <c r="C110" s="31" t="s">
        <v>109</v>
      </c>
      <c r="D110" s="32" t="s">
        <v>110</v>
      </c>
      <c r="E110" s="31" t="s">
        <v>180</v>
      </c>
      <c r="F110" s="31" t="s">
        <v>172</v>
      </c>
      <c r="G110" s="31" t="s">
        <v>173</v>
      </c>
      <c r="H110" s="56">
        <v>58551.21</v>
      </c>
    </row>
    <row r="111" spans="1:8" x14ac:dyDescent="0.2">
      <c r="A111" s="54">
        <v>44228</v>
      </c>
      <c r="B111" s="55" t="s">
        <v>130</v>
      </c>
      <c r="C111" s="31" t="s">
        <v>77</v>
      </c>
      <c r="D111" s="32" t="s">
        <v>68</v>
      </c>
      <c r="E111" s="31" t="s">
        <v>180</v>
      </c>
      <c r="F111" s="31" t="s">
        <v>176</v>
      </c>
      <c r="G111" s="31" t="s">
        <v>184</v>
      </c>
      <c r="H111" s="56">
        <v>31512</v>
      </c>
    </row>
    <row r="112" spans="1:8" x14ac:dyDescent="0.2">
      <c r="A112" s="54">
        <v>44228</v>
      </c>
      <c r="B112" s="55" t="s">
        <v>130</v>
      </c>
      <c r="C112" s="31" t="s">
        <v>169</v>
      </c>
      <c r="D112" s="32" t="s">
        <v>10</v>
      </c>
      <c r="E112" s="31" t="s">
        <v>180</v>
      </c>
      <c r="F112" s="31" t="s">
        <v>176</v>
      </c>
      <c r="G112" s="31" t="s">
        <v>184</v>
      </c>
      <c r="H112" s="56">
        <v>14998.41</v>
      </c>
    </row>
    <row r="113" spans="1:8" x14ac:dyDescent="0.2">
      <c r="A113" s="54">
        <v>44228</v>
      </c>
      <c r="B113" s="55" t="s">
        <v>130</v>
      </c>
      <c r="C113" s="31" t="s">
        <v>98</v>
      </c>
      <c r="D113" s="32" t="s">
        <v>94</v>
      </c>
      <c r="E113" s="31" t="s">
        <v>131</v>
      </c>
      <c r="F113" s="31" t="s">
        <v>177</v>
      </c>
      <c r="G113" s="31" t="s">
        <v>177</v>
      </c>
      <c r="H113" s="56">
        <v>12104.04</v>
      </c>
    </row>
    <row r="114" spans="1:8" x14ac:dyDescent="0.2">
      <c r="A114" s="54">
        <v>44228</v>
      </c>
      <c r="B114" s="55" t="s">
        <v>130</v>
      </c>
      <c r="C114" s="31" t="s">
        <v>102</v>
      </c>
      <c r="D114" s="32" t="s">
        <v>101</v>
      </c>
      <c r="E114" s="31" t="s">
        <v>131</v>
      </c>
      <c r="F114" s="31" t="s">
        <v>177</v>
      </c>
      <c r="G114" s="31" t="s">
        <v>177</v>
      </c>
      <c r="H114" s="56">
        <v>12014.6</v>
      </c>
    </row>
    <row r="115" spans="1:8" x14ac:dyDescent="0.2">
      <c r="A115" s="54">
        <v>44228</v>
      </c>
      <c r="B115" s="55" t="s">
        <v>130</v>
      </c>
      <c r="C115" s="31" t="s">
        <v>100</v>
      </c>
      <c r="D115" s="32" t="s">
        <v>96</v>
      </c>
      <c r="E115" s="31" t="s">
        <v>131</v>
      </c>
      <c r="F115" s="31" t="s">
        <v>177</v>
      </c>
      <c r="G115" s="31" t="s">
        <v>177</v>
      </c>
      <c r="H115" s="56">
        <v>11995.75</v>
      </c>
    </row>
    <row r="116" spans="1:8" x14ac:dyDescent="0.2">
      <c r="A116" s="54">
        <v>44228</v>
      </c>
      <c r="B116" s="55" t="s">
        <v>130</v>
      </c>
      <c r="C116" s="31" t="s">
        <v>99</v>
      </c>
      <c r="D116" s="32" t="s">
        <v>95</v>
      </c>
      <c r="E116" s="31" t="s">
        <v>131</v>
      </c>
      <c r="F116" s="31" t="s">
        <v>177</v>
      </c>
      <c r="G116" s="31" t="s">
        <v>177</v>
      </c>
      <c r="H116" s="56">
        <v>11989.17</v>
      </c>
    </row>
    <row r="117" spans="1:8" x14ac:dyDescent="0.2">
      <c r="A117" s="54">
        <v>44228</v>
      </c>
      <c r="B117" s="55" t="s">
        <v>130</v>
      </c>
      <c r="C117" s="31" t="s">
        <v>105</v>
      </c>
      <c r="D117" s="32" t="s">
        <v>106</v>
      </c>
      <c r="E117" s="31" t="s">
        <v>131</v>
      </c>
      <c r="F117" s="31" t="s">
        <v>177</v>
      </c>
      <c r="G117" s="31" t="s">
        <v>177</v>
      </c>
      <c r="H117" s="56">
        <v>7937.94</v>
      </c>
    </row>
    <row r="118" spans="1:8" x14ac:dyDescent="0.2">
      <c r="A118" s="54">
        <v>44228</v>
      </c>
      <c r="B118" s="55" t="s">
        <v>130</v>
      </c>
      <c r="C118" s="31" t="s">
        <v>97</v>
      </c>
      <c r="D118" s="32" t="s">
        <v>93</v>
      </c>
      <c r="E118" s="31" t="s">
        <v>131</v>
      </c>
      <c r="F118" s="31" t="s">
        <v>177</v>
      </c>
      <c r="G118" s="31" t="s">
        <v>177</v>
      </c>
      <c r="H118" s="56">
        <v>3999.37</v>
      </c>
    </row>
    <row r="119" spans="1:8" x14ac:dyDescent="0.2">
      <c r="A119" s="54">
        <v>44228</v>
      </c>
      <c r="B119" s="55" t="s">
        <v>130</v>
      </c>
      <c r="C119" s="31" t="s">
        <v>47</v>
      </c>
      <c r="D119" s="32"/>
      <c r="E119" s="31" t="s">
        <v>131</v>
      </c>
      <c r="F119" s="31" t="s">
        <v>188</v>
      </c>
      <c r="G119" s="31" t="s">
        <v>185</v>
      </c>
      <c r="H119" s="56">
        <f>11706.17+84004</f>
        <v>95710.17</v>
      </c>
    </row>
    <row r="120" spans="1:8" x14ac:dyDescent="0.2">
      <c r="A120" s="54">
        <v>44228</v>
      </c>
      <c r="B120" s="55" t="s">
        <v>130</v>
      </c>
      <c r="C120" s="31" t="s">
        <v>49</v>
      </c>
      <c r="D120" s="32"/>
      <c r="E120" s="31" t="s">
        <v>131</v>
      </c>
      <c r="F120" s="31" t="s">
        <v>188</v>
      </c>
      <c r="G120" s="31" t="s">
        <v>185</v>
      </c>
      <c r="H120" s="56">
        <v>191687.61</v>
      </c>
    </row>
    <row r="121" spans="1:8" x14ac:dyDescent="0.2">
      <c r="A121" s="54">
        <v>44228</v>
      </c>
      <c r="B121" s="55" t="s">
        <v>130</v>
      </c>
      <c r="C121" s="31" t="s">
        <v>50</v>
      </c>
      <c r="D121" s="32"/>
      <c r="E121" s="31" t="s">
        <v>131</v>
      </c>
      <c r="F121" s="31" t="s">
        <v>188</v>
      </c>
      <c r="G121" s="31" t="s">
        <v>185</v>
      </c>
      <c r="H121" s="56">
        <f>128846.01+34893+98450.09</f>
        <v>262189.09999999998</v>
      </c>
    </row>
    <row r="122" spans="1:8" x14ac:dyDescent="0.2">
      <c r="A122" s="54">
        <v>44228</v>
      </c>
      <c r="B122" s="55" t="s">
        <v>130</v>
      </c>
      <c r="C122" s="31" t="s">
        <v>52</v>
      </c>
      <c r="D122" s="32"/>
      <c r="E122" s="31" t="s">
        <v>131</v>
      </c>
      <c r="F122" s="31" t="s">
        <v>186</v>
      </c>
      <c r="G122" s="31" t="s">
        <v>186</v>
      </c>
      <c r="H122" s="56">
        <v>80000</v>
      </c>
    </row>
    <row r="123" spans="1:8" x14ac:dyDescent="0.2">
      <c r="A123" s="54">
        <v>44228</v>
      </c>
      <c r="B123" s="55" t="s">
        <v>130</v>
      </c>
      <c r="C123" s="31" t="s">
        <v>54</v>
      </c>
      <c r="D123" s="32"/>
      <c r="E123" s="31" t="s">
        <v>131</v>
      </c>
      <c r="F123" s="31" t="s">
        <v>188</v>
      </c>
      <c r="G123" s="31" t="s">
        <v>187</v>
      </c>
      <c r="H123" s="56">
        <v>1000000</v>
      </c>
    </row>
    <row r="124" spans="1:8" x14ac:dyDescent="0.2">
      <c r="A124" s="54">
        <v>44228</v>
      </c>
      <c r="B124" s="55" t="s">
        <v>130</v>
      </c>
      <c r="C124" s="31" t="s">
        <v>56</v>
      </c>
      <c r="D124" s="32"/>
      <c r="E124" s="31" t="s">
        <v>181</v>
      </c>
      <c r="F124" s="31" t="s">
        <v>111</v>
      </c>
      <c r="G124" s="31" t="s">
        <v>111</v>
      </c>
      <c r="H124" s="56">
        <v>539000</v>
      </c>
    </row>
    <row r="125" spans="1:8" x14ac:dyDescent="0.2">
      <c r="A125" s="54">
        <v>44228</v>
      </c>
      <c r="B125" s="55" t="s">
        <v>130</v>
      </c>
      <c r="C125" s="31" t="s">
        <v>57</v>
      </c>
      <c r="D125" s="32"/>
      <c r="E125" s="31" t="s">
        <v>131</v>
      </c>
      <c r="F125" s="31" t="s">
        <v>188</v>
      </c>
      <c r="G125" s="31" t="s">
        <v>189</v>
      </c>
      <c r="H125" s="56">
        <v>224166.9</v>
      </c>
    </row>
    <row r="126" spans="1:8" x14ac:dyDescent="0.2">
      <c r="A126" s="54">
        <v>44228</v>
      </c>
      <c r="B126" s="55" t="s">
        <v>130</v>
      </c>
      <c r="C126" s="31" t="s">
        <v>59</v>
      </c>
      <c r="D126" s="32"/>
      <c r="E126" s="31" t="s">
        <v>131</v>
      </c>
      <c r="F126" s="31" t="s">
        <v>188</v>
      </c>
      <c r="G126" s="31" t="s">
        <v>185</v>
      </c>
      <c r="H126" s="56">
        <v>5000</v>
      </c>
    </row>
    <row r="127" spans="1:8" x14ac:dyDescent="0.2">
      <c r="A127" s="54">
        <v>44228</v>
      </c>
      <c r="B127" s="55" t="s">
        <v>130</v>
      </c>
      <c r="C127" s="31" t="s">
        <v>103</v>
      </c>
      <c r="D127" s="32"/>
      <c r="E127" s="31" t="s">
        <v>131</v>
      </c>
      <c r="F127" s="31" t="s">
        <v>177</v>
      </c>
      <c r="G127" s="31" t="s">
        <v>177</v>
      </c>
      <c r="H127" s="56">
        <v>19951.27</v>
      </c>
    </row>
    <row r="128" spans="1:8" x14ac:dyDescent="0.2">
      <c r="A128" s="54">
        <v>44228</v>
      </c>
      <c r="B128" s="55" t="s">
        <v>130</v>
      </c>
      <c r="C128" s="31" t="s">
        <v>121</v>
      </c>
      <c r="D128" s="32"/>
      <c r="E128" s="31" t="s">
        <v>181</v>
      </c>
      <c r="F128" s="31" t="s">
        <v>179</v>
      </c>
      <c r="G128" s="31" t="s">
        <v>179</v>
      </c>
      <c r="H128" s="56">
        <v>1000000</v>
      </c>
    </row>
    <row r="129" spans="1:8" x14ac:dyDescent="0.2">
      <c r="A129" s="54">
        <v>44228</v>
      </c>
      <c r="B129" s="55" t="s">
        <v>130</v>
      </c>
      <c r="C129" s="31" t="s">
        <v>124</v>
      </c>
      <c r="D129" s="32"/>
      <c r="E129" s="31" t="s">
        <v>181</v>
      </c>
      <c r="F129" s="31" t="s">
        <v>111</v>
      </c>
      <c r="G129" s="31" t="s">
        <v>111</v>
      </c>
      <c r="H129" s="56">
        <v>1000000</v>
      </c>
    </row>
    <row r="130" spans="1:8" x14ac:dyDescent="0.2">
      <c r="A130" s="54">
        <v>44228</v>
      </c>
      <c r="B130" s="55" t="s">
        <v>130</v>
      </c>
      <c r="C130" s="31" t="s">
        <v>125</v>
      </c>
      <c r="D130" s="32"/>
      <c r="E130" s="31" t="s">
        <v>180</v>
      </c>
      <c r="F130" s="31" t="s">
        <v>170</v>
      </c>
      <c r="G130" s="31" t="s">
        <v>208</v>
      </c>
      <c r="H130" s="56">
        <v>1000000</v>
      </c>
    </row>
    <row r="131" spans="1:8" x14ac:dyDescent="0.2">
      <c r="A131" s="54">
        <v>44256</v>
      </c>
      <c r="B131" s="55" t="s">
        <v>139</v>
      </c>
      <c r="C131" s="31" t="s">
        <v>24</v>
      </c>
      <c r="D131" s="32" t="s">
        <v>25</v>
      </c>
      <c r="E131" s="31" t="s">
        <v>180</v>
      </c>
      <c r="F131" s="31" t="s">
        <v>176</v>
      </c>
      <c r="G131" s="31" t="s">
        <v>183</v>
      </c>
      <c r="H131" s="56">
        <v>608552.76</v>
      </c>
    </row>
    <row r="132" spans="1:8" x14ac:dyDescent="0.2">
      <c r="A132" s="54">
        <v>44256</v>
      </c>
      <c r="B132" s="55" t="s">
        <v>139</v>
      </c>
      <c r="C132" s="31" t="s">
        <v>126</v>
      </c>
      <c r="D132" s="32" t="s">
        <v>127</v>
      </c>
      <c r="E132" s="31" t="s">
        <v>180</v>
      </c>
      <c r="F132" s="31" t="s">
        <v>172</v>
      </c>
      <c r="G132" s="31" t="s">
        <v>174</v>
      </c>
      <c r="H132" s="56">
        <v>346386.61</v>
      </c>
    </row>
    <row r="133" spans="1:8" x14ac:dyDescent="0.2">
      <c r="A133" s="54">
        <v>44256</v>
      </c>
      <c r="B133" s="55" t="s">
        <v>139</v>
      </c>
      <c r="C133" s="31" t="s">
        <v>34</v>
      </c>
      <c r="D133" s="32" t="s">
        <v>35</v>
      </c>
      <c r="E133" s="31" t="s">
        <v>180</v>
      </c>
      <c r="F133" s="31" t="s">
        <v>176</v>
      </c>
      <c r="G133" s="31" t="s">
        <v>183</v>
      </c>
      <c r="H133" s="56">
        <v>309207.84000000003</v>
      </c>
    </row>
    <row r="134" spans="1:8" x14ac:dyDescent="0.2">
      <c r="A134" s="54">
        <v>44256</v>
      </c>
      <c r="B134" s="55" t="s">
        <v>139</v>
      </c>
      <c r="C134" s="31" t="s">
        <v>128</v>
      </c>
      <c r="D134" s="32" t="s">
        <v>123</v>
      </c>
      <c r="E134" s="31" t="s">
        <v>180</v>
      </c>
      <c r="F134" s="31" t="s">
        <v>170</v>
      </c>
      <c r="G134" s="31" t="s">
        <v>171</v>
      </c>
      <c r="H134" s="56">
        <v>300548.59999999998</v>
      </c>
    </row>
    <row r="135" spans="1:8" x14ac:dyDescent="0.2">
      <c r="A135" s="54">
        <v>44256</v>
      </c>
      <c r="B135" s="55" t="s">
        <v>139</v>
      </c>
      <c r="C135" s="31" t="s">
        <v>18</v>
      </c>
      <c r="D135" s="32" t="s">
        <v>19</v>
      </c>
      <c r="E135" s="31" t="s">
        <v>180</v>
      </c>
      <c r="F135" s="31" t="s">
        <v>176</v>
      </c>
      <c r="G135" s="31" t="s">
        <v>184</v>
      </c>
      <c r="H135" s="56">
        <v>299574.11</v>
      </c>
    </row>
    <row r="136" spans="1:8" x14ac:dyDescent="0.2">
      <c r="A136" s="54">
        <v>44256</v>
      </c>
      <c r="B136" s="55" t="s">
        <v>139</v>
      </c>
      <c r="C136" s="31" t="s">
        <v>81</v>
      </c>
      <c r="D136" s="32" t="s">
        <v>72</v>
      </c>
      <c r="E136" s="31" t="s">
        <v>180</v>
      </c>
      <c r="F136" s="31" t="s">
        <v>176</v>
      </c>
      <c r="G136" s="31" t="s">
        <v>184</v>
      </c>
      <c r="H136" s="56">
        <v>284127.2</v>
      </c>
    </row>
    <row r="137" spans="1:8" x14ac:dyDescent="0.2">
      <c r="A137" s="54">
        <v>44256</v>
      </c>
      <c r="B137" s="55" t="s">
        <v>139</v>
      </c>
      <c r="C137" s="31" t="s">
        <v>14</v>
      </c>
      <c r="D137" s="32" t="s">
        <v>15</v>
      </c>
      <c r="E137" s="31" t="s">
        <v>180</v>
      </c>
      <c r="F137" s="31" t="s">
        <v>176</v>
      </c>
      <c r="G137" s="31" t="s">
        <v>184</v>
      </c>
      <c r="H137" s="56">
        <v>261958.25</v>
      </c>
    </row>
    <row r="138" spans="1:8" x14ac:dyDescent="0.2">
      <c r="A138" s="54">
        <v>44256</v>
      </c>
      <c r="B138" s="55" t="s">
        <v>139</v>
      </c>
      <c r="C138" s="31" t="s">
        <v>45</v>
      </c>
      <c r="D138" s="32" t="s">
        <v>46</v>
      </c>
      <c r="E138" s="31" t="s">
        <v>180</v>
      </c>
      <c r="F138" s="31" t="s">
        <v>172</v>
      </c>
      <c r="G138" s="31" t="s">
        <v>173</v>
      </c>
      <c r="H138" s="56">
        <v>247670.69</v>
      </c>
    </row>
    <row r="139" spans="1:8" x14ac:dyDescent="0.2">
      <c r="A139" s="54">
        <v>44256</v>
      </c>
      <c r="B139" s="55" t="s">
        <v>139</v>
      </c>
      <c r="C139" s="31" t="s">
        <v>11</v>
      </c>
      <c r="D139" s="32" t="s">
        <v>12</v>
      </c>
      <c r="E139" s="31" t="s">
        <v>180</v>
      </c>
      <c r="F139" s="31" t="s">
        <v>172</v>
      </c>
      <c r="G139" s="31" t="s">
        <v>173</v>
      </c>
      <c r="H139" s="56">
        <v>216265.16</v>
      </c>
    </row>
    <row r="140" spans="1:8" x14ac:dyDescent="0.2">
      <c r="A140" s="54">
        <v>44256</v>
      </c>
      <c r="B140" s="55" t="s">
        <v>139</v>
      </c>
      <c r="C140" s="31" t="s">
        <v>36</v>
      </c>
      <c r="D140" s="32" t="s">
        <v>37</v>
      </c>
      <c r="E140" s="31" t="s">
        <v>180</v>
      </c>
      <c r="F140" s="31" t="s">
        <v>176</v>
      </c>
      <c r="G140" s="31" t="s">
        <v>184</v>
      </c>
      <c r="H140" s="56">
        <v>193784.29</v>
      </c>
    </row>
    <row r="141" spans="1:8" x14ac:dyDescent="0.2">
      <c r="A141" s="54">
        <v>44256</v>
      </c>
      <c r="B141" s="55" t="s">
        <v>139</v>
      </c>
      <c r="C141" s="31" t="s">
        <v>27</v>
      </c>
      <c r="D141" s="32" t="s">
        <v>28</v>
      </c>
      <c r="E141" s="31" t="s">
        <v>180</v>
      </c>
      <c r="F141" s="31" t="s">
        <v>172</v>
      </c>
      <c r="G141" s="31" t="s">
        <v>173</v>
      </c>
      <c r="H141" s="56">
        <v>137216.19</v>
      </c>
    </row>
    <row r="142" spans="1:8" x14ac:dyDescent="0.2">
      <c r="A142" s="54">
        <v>44256</v>
      </c>
      <c r="B142" s="55" t="s">
        <v>139</v>
      </c>
      <c r="C142" s="31" t="s">
        <v>90</v>
      </c>
      <c r="D142" s="32" t="s">
        <v>91</v>
      </c>
      <c r="E142" s="31" t="s">
        <v>180</v>
      </c>
      <c r="F142" s="31" t="s">
        <v>176</v>
      </c>
      <c r="G142" s="31" t="s">
        <v>183</v>
      </c>
      <c r="H142" s="56">
        <v>132462.91</v>
      </c>
    </row>
    <row r="143" spans="1:8" x14ac:dyDescent="0.2">
      <c r="A143" s="54">
        <v>44256</v>
      </c>
      <c r="B143" s="55" t="s">
        <v>139</v>
      </c>
      <c r="C143" s="31" t="s">
        <v>80</v>
      </c>
      <c r="D143" s="32" t="s">
        <v>71</v>
      </c>
      <c r="E143" s="31" t="s">
        <v>180</v>
      </c>
      <c r="F143" s="31" t="s">
        <v>176</v>
      </c>
      <c r="G143" s="31" t="s">
        <v>184</v>
      </c>
      <c r="H143" s="56">
        <v>93766.399999999994</v>
      </c>
    </row>
    <row r="144" spans="1:8" x14ac:dyDescent="0.2">
      <c r="A144" s="54">
        <v>44256</v>
      </c>
      <c r="B144" s="55" t="s">
        <v>139</v>
      </c>
      <c r="C144" s="31" t="s">
        <v>163</v>
      </c>
      <c r="D144" s="32" t="s">
        <v>40</v>
      </c>
      <c r="E144" s="31" t="s">
        <v>180</v>
      </c>
      <c r="F144" s="31" t="s">
        <v>176</v>
      </c>
      <c r="G144" s="31" t="s">
        <v>184</v>
      </c>
      <c r="H144" s="56">
        <v>66754.58</v>
      </c>
    </row>
    <row r="145" spans="1:8" x14ac:dyDescent="0.2">
      <c r="A145" s="54">
        <v>44256</v>
      </c>
      <c r="B145" s="55" t="s">
        <v>139</v>
      </c>
      <c r="C145" s="31" t="s">
        <v>16</v>
      </c>
      <c r="D145" s="32" t="s">
        <v>17</v>
      </c>
      <c r="E145" s="31" t="s">
        <v>180</v>
      </c>
      <c r="F145" s="31" t="s">
        <v>172</v>
      </c>
      <c r="G145" s="31" t="s">
        <v>174</v>
      </c>
      <c r="H145" s="56">
        <v>58536.25</v>
      </c>
    </row>
    <row r="146" spans="1:8" x14ac:dyDescent="0.2">
      <c r="A146" s="54">
        <v>44256</v>
      </c>
      <c r="B146" s="55" t="s">
        <v>139</v>
      </c>
      <c r="C146" s="31" t="s">
        <v>109</v>
      </c>
      <c r="D146" s="32" t="s">
        <v>110</v>
      </c>
      <c r="E146" s="31" t="s">
        <v>180</v>
      </c>
      <c r="F146" s="31" t="s">
        <v>172</v>
      </c>
      <c r="G146" s="31" t="s">
        <v>173</v>
      </c>
      <c r="H146" s="56">
        <v>57617.01</v>
      </c>
    </row>
    <row r="147" spans="1:8" x14ac:dyDescent="0.2">
      <c r="A147" s="54">
        <v>44256</v>
      </c>
      <c r="B147" s="55" t="s">
        <v>139</v>
      </c>
      <c r="C147" s="31" t="s">
        <v>77</v>
      </c>
      <c r="D147" s="32" t="s">
        <v>68</v>
      </c>
      <c r="E147" s="31" t="s">
        <v>180</v>
      </c>
      <c r="F147" s="31" t="s">
        <v>176</v>
      </c>
      <c r="G147" s="31" t="s">
        <v>184</v>
      </c>
      <c r="H147" s="56">
        <v>31137.599999999999</v>
      </c>
    </row>
    <row r="148" spans="1:8" x14ac:dyDescent="0.2">
      <c r="A148" s="54">
        <v>44256</v>
      </c>
      <c r="B148" s="55" t="s">
        <v>139</v>
      </c>
      <c r="C148" s="31" t="s">
        <v>169</v>
      </c>
      <c r="D148" s="32" t="s">
        <v>10</v>
      </c>
      <c r="E148" s="31" t="s">
        <v>180</v>
      </c>
      <c r="F148" s="31" t="s">
        <v>176</v>
      </c>
      <c r="G148" s="31" t="s">
        <v>184</v>
      </c>
      <c r="H148" s="56">
        <v>15907.07</v>
      </c>
    </row>
    <row r="149" spans="1:8" x14ac:dyDescent="0.2">
      <c r="A149" s="54">
        <v>44256</v>
      </c>
      <c r="B149" s="55" t="s">
        <v>139</v>
      </c>
      <c r="C149" s="31" t="s">
        <v>98</v>
      </c>
      <c r="D149" s="32" t="s">
        <v>94</v>
      </c>
      <c r="E149" s="31" t="s">
        <v>131</v>
      </c>
      <c r="F149" s="31" t="s">
        <v>177</v>
      </c>
      <c r="G149" s="31" t="s">
        <v>177</v>
      </c>
      <c r="H149" s="56">
        <v>12152.44</v>
      </c>
    </row>
    <row r="150" spans="1:8" x14ac:dyDescent="0.2">
      <c r="A150" s="54">
        <v>44256</v>
      </c>
      <c r="B150" s="55" t="s">
        <v>139</v>
      </c>
      <c r="C150" s="31" t="s">
        <v>100</v>
      </c>
      <c r="D150" s="32" t="s">
        <v>96</v>
      </c>
      <c r="E150" s="31" t="s">
        <v>131</v>
      </c>
      <c r="F150" s="31" t="s">
        <v>177</v>
      </c>
      <c r="G150" s="31" t="s">
        <v>177</v>
      </c>
      <c r="H150" s="56">
        <v>12045.72</v>
      </c>
    </row>
    <row r="151" spans="1:8" x14ac:dyDescent="0.2">
      <c r="A151" s="54">
        <v>44256</v>
      </c>
      <c r="B151" s="55" t="s">
        <v>139</v>
      </c>
      <c r="C151" s="31" t="s">
        <v>102</v>
      </c>
      <c r="D151" s="32" t="s">
        <v>101</v>
      </c>
      <c r="E151" s="31" t="s">
        <v>131</v>
      </c>
      <c r="F151" s="31" t="s">
        <v>177</v>
      </c>
      <c r="G151" s="31" t="s">
        <v>177</v>
      </c>
      <c r="H151" s="56">
        <v>12015.35</v>
      </c>
    </row>
    <row r="152" spans="1:8" x14ac:dyDescent="0.2">
      <c r="A152" s="54">
        <v>44256</v>
      </c>
      <c r="B152" s="55" t="s">
        <v>139</v>
      </c>
      <c r="C152" s="31" t="s">
        <v>99</v>
      </c>
      <c r="D152" s="32" t="s">
        <v>95</v>
      </c>
      <c r="E152" s="31" t="s">
        <v>131</v>
      </c>
      <c r="F152" s="31" t="s">
        <v>177</v>
      </c>
      <c r="G152" s="31" t="s">
        <v>177</v>
      </c>
      <c r="H152" s="56">
        <v>11938.12</v>
      </c>
    </row>
    <row r="153" spans="1:8" x14ac:dyDescent="0.2">
      <c r="A153" s="54">
        <v>44256</v>
      </c>
      <c r="B153" s="55" t="s">
        <v>139</v>
      </c>
      <c r="C153" s="31" t="s">
        <v>105</v>
      </c>
      <c r="D153" s="32" t="s">
        <v>106</v>
      </c>
      <c r="E153" s="31" t="s">
        <v>131</v>
      </c>
      <c r="F153" s="31" t="s">
        <v>177</v>
      </c>
      <c r="G153" s="31" t="s">
        <v>177</v>
      </c>
      <c r="H153" s="56">
        <v>7972.92</v>
      </c>
    </row>
    <row r="154" spans="1:8" x14ac:dyDescent="0.2">
      <c r="A154" s="54">
        <v>44256</v>
      </c>
      <c r="B154" s="55" t="s">
        <v>139</v>
      </c>
      <c r="C154" s="31" t="s">
        <v>97</v>
      </c>
      <c r="D154" s="32" t="s">
        <v>93</v>
      </c>
      <c r="E154" s="31" t="s">
        <v>131</v>
      </c>
      <c r="F154" s="31" t="s">
        <v>177</v>
      </c>
      <c r="G154" s="31" t="s">
        <v>177</v>
      </c>
      <c r="H154" s="56">
        <v>3989.91</v>
      </c>
    </row>
    <row r="155" spans="1:8" x14ac:dyDescent="0.2">
      <c r="A155" s="54">
        <v>44256</v>
      </c>
      <c r="B155" s="55" t="s">
        <v>139</v>
      </c>
      <c r="C155" s="31" t="s">
        <v>47</v>
      </c>
      <c r="D155" s="32"/>
      <c r="E155" s="31" t="s">
        <v>131</v>
      </c>
      <c r="F155" s="31" t="s">
        <v>188</v>
      </c>
      <c r="G155" s="31" t="s">
        <v>185</v>
      </c>
      <c r="H155" s="57">
        <f>177850.71+12369.2</f>
        <v>190219.91</v>
      </c>
    </row>
    <row r="156" spans="1:8" x14ac:dyDescent="0.2">
      <c r="A156" s="54">
        <v>44256</v>
      </c>
      <c r="B156" s="55" t="s">
        <v>139</v>
      </c>
      <c r="C156" s="31" t="s">
        <v>49</v>
      </c>
      <c r="D156" s="32"/>
      <c r="E156" s="31" t="s">
        <v>131</v>
      </c>
      <c r="F156" s="31" t="s">
        <v>188</v>
      </c>
      <c r="G156" s="31" t="s">
        <v>185</v>
      </c>
      <c r="H156" s="57">
        <v>36684.5</v>
      </c>
    </row>
    <row r="157" spans="1:8" x14ac:dyDescent="0.2">
      <c r="A157" s="54">
        <v>44256</v>
      </c>
      <c r="B157" s="55" t="s">
        <v>139</v>
      </c>
      <c r="C157" s="31" t="s">
        <v>50</v>
      </c>
      <c r="D157" s="32"/>
      <c r="E157" s="31" t="s">
        <v>131</v>
      </c>
      <c r="F157" s="31" t="s">
        <v>188</v>
      </c>
      <c r="G157" s="31" t="s">
        <v>185</v>
      </c>
      <c r="H157" s="57">
        <f>303734+176651.92+34866.51</f>
        <v>515252.43000000005</v>
      </c>
    </row>
    <row r="158" spans="1:8" x14ac:dyDescent="0.2">
      <c r="A158" s="54">
        <v>44256</v>
      </c>
      <c r="B158" s="55" t="s">
        <v>139</v>
      </c>
      <c r="C158" s="31" t="s">
        <v>52</v>
      </c>
      <c r="D158" s="32"/>
      <c r="E158" s="31" t="s">
        <v>131</v>
      </c>
      <c r="F158" s="31" t="s">
        <v>186</v>
      </c>
      <c r="G158" s="31" t="s">
        <v>186</v>
      </c>
      <c r="H158" s="57">
        <v>80000</v>
      </c>
    </row>
    <row r="159" spans="1:8" x14ac:dyDescent="0.2">
      <c r="A159" s="54">
        <v>44256</v>
      </c>
      <c r="B159" s="55" t="s">
        <v>139</v>
      </c>
      <c r="C159" s="31" t="s">
        <v>54</v>
      </c>
      <c r="D159" s="32"/>
      <c r="E159" s="31" t="s">
        <v>131</v>
      </c>
      <c r="F159" s="31" t="s">
        <v>188</v>
      </c>
      <c r="G159" s="31" t="s">
        <v>187</v>
      </c>
      <c r="H159" s="56">
        <v>1000000</v>
      </c>
    </row>
    <row r="160" spans="1:8" x14ac:dyDescent="0.2">
      <c r="A160" s="54">
        <v>44256</v>
      </c>
      <c r="B160" s="55" t="s">
        <v>139</v>
      </c>
      <c r="C160" s="31" t="s">
        <v>57</v>
      </c>
      <c r="D160" s="32"/>
      <c r="E160" s="31" t="s">
        <v>131</v>
      </c>
      <c r="F160" s="31" t="s">
        <v>188</v>
      </c>
      <c r="G160" s="31" t="s">
        <v>189</v>
      </c>
      <c r="H160" s="56">
        <v>234975.58300000001</v>
      </c>
    </row>
    <row r="161" spans="1:8" x14ac:dyDescent="0.2">
      <c r="A161" s="54">
        <v>44256</v>
      </c>
      <c r="B161" s="55" t="s">
        <v>139</v>
      </c>
      <c r="C161" s="31" t="s">
        <v>59</v>
      </c>
      <c r="D161" s="32"/>
      <c r="E161" s="31" t="s">
        <v>131</v>
      </c>
      <c r="F161" s="31" t="s">
        <v>188</v>
      </c>
      <c r="G161" s="31" t="s">
        <v>185</v>
      </c>
      <c r="H161" s="56">
        <v>3000</v>
      </c>
    </row>
    <row r="162" spans="1:8" x14ac:dyDescent="0.2">
      <c r="A162" s="54">
        <v>44256</v>
      </c>
      <c r="B162" s="55" t="s">
        <v>139</v>
      </c>
      <c r="C162" s="31" t="s">
        <v>103</v>
      </c>
      <c r="D162" s="32"/>
      <c r="E162" s="31" t="s">
        <v>131</v>
      </c>
      <c r="F162" s="31" t="s">
        <v>177</v>
      </c>
      <c r="G162" s="31" t="s">
        <v>177</v>
      </c>
      <c r="H162" s="57">
        <v>19931.63</v>
      </c>
    </row>
    <row r="163" spans="1:8" x14ac:dyDescent="0.2">
      <c r="A163" s="54">
        <v>44256</v>
      </c>
      <c r="B163" s="55" t="s">
        <v>139</v>
      </c>
      <c r="C163" s="31" t="s">
        <v>121</v>
      </c>
      <c r="D163" s="32"/>
      <c r="E163" s="31" t="s">
        <v>181</v>
      </c>
      <c r="F163" s="31" t="s">
        <v>179</v>
      </c>
      <c r="G163" s="31" t="s">
        <v>179</v>
      </c>
      <c r="H163" s="56">
        <v>1023856.85</v>
      </c>
    </row>
    <row r="164" spans="1:8" x14ac:dyDescent="0.2">
      <c r="A164" s="54">
        <v>44256</v>
      </c>
      <c r="B164" s="55" t="s">
        <v>139</v>
      </c>
      <c r="C164" s="31" t="s">
        <v>124</v>
      </c>
      <c r="D164" s="32"/>
      <c r="E164" s="31" t="s">
        <v>181</v>
      </c>
      <c r="F164" s="31" t="s">
        <v>111</v>
      </c>
      <c r="G164" s="31" t="s">
        <v>111</v>
      </c>
      <c r="H164" s="56">
        <v>1024500</v>
      </c>
    </row>
    <row r="165" spans="1:8" x14ac:dyDescent="0.2">
      <c r="A165" s="54">
        <v>44256</v>
      </c>
      <c r="B165" s="55" t="s">
        <v>139</v>
      </c>
      <c r="C165" s="31" t="s">
        <v>125</v>
      </c>
      <c r="D165" s="32"/>
      <c r="E165" s="31" t="s">
        <v>180</v>
      </c>
      <c r="F165" s="31" t="s">
        <v>170</v>
      </c>
      <c r="G165" s="31" t="s">
        <v>208</v>
      </c>
      <c r="H165" s="56">
        <v>911421.15</v>
      </c>
    </row>
    <row r="166" spans="1:8" x14ac:dyDescent="0.2">
      <c r="A166" s="54">
        <v>44256</v>
      </c>
      <c r="B166" s="55" t="s">
        <v>139</v>
      </c>
      <c r="C166" s="31" t="s">
        <v>138</v>
      </c>
      <c r="D166" s="32"/>
      <c r="E166" s="31" t="s">
        <v>131</v>
      </c>
      <c r="F166" s="31" t="s">
        <v>178</v>
      </c>
      <c r="G166" s="31" t="s">
        <v>178</v>
      </c>
      <c r="H166" s="56">
        <v>1000000</v>
      </c>
    </row>
    <row r="167" spans="1:8" x14ac:dyDescent="0.2">
      <c r="A167" s="54">
        <v>44287</v>
      </c>
      <c r="B167" s="55">
        <v>44316</v>
      </c>
      <c r="C167" s="31" t="s">
        <v>24</v>
      </c>
      <c r="D167" s="32" t="s">
        <v>25</v>
      </c>
      <c r="E167" s="31" t="s">
        <v>180</v>
      </c>
      <c r="F167" s="31" t="s">
        <v>176</v>
      </c>
      <c r="G167" s="31" t="s">
        <v>183</v>
      </c>
      <c r="H167" s="56">
        <v>556266.59</v>
      </c>
    </row>
    <row r="168" spans="1:8" x14ac:dyDescent="0.2">
      <c r="A168" s="54">
        <v>44287</v>
      </c>
      <c r="B168" s="55">
        <v>44316</v>
      </c>
      <c r="C168" s="31" t="s">
        <v>126</v>
      </c>
      <c r="D168" s="32" t="s">
        <v>127</v>
      </c>
      <c r="E168" s="31" t="s">
        <v>180</v>
      </c>
      <c r="F168" s="31" t="s">
        <v>172</v>
      </c>
      <c r="G168" s="31" t="s">
        <v>174</v>
      </c>
      <c r="H168" s="56">
        <v>393181.71</v>
      </c>
    </row>
    <row r="169" spans="1:8" x14ac:dyDescent="0.2">
      <c r="A169" s="54">
        <v>44287</v>
      </c>
      <c r="B169" s="55">
        <v>44316</v>
      </c>
      <c r="C169" s="31" t="s">
        <v>164</v>
      </c>
      <c r="D169" s="32" t="s">
        <v>107</v>
      </c>
      <c r="E169" s="31" t="s">
        <v>180</v>
      </c>
      <c r="F169" s="31" t="s">
        <v>170</v>
      </c>
      <c r="G169" s="31" t="s">
        <v>171</v>
      </c>
      <c r="H169" s="56">
        <v>343166.9</v>
      </c>
    </row>
    <row r="170" spans="1:8" x14ac:dyDescent="0.2">
      <c r="A170" s="54">
        <v>44287</v>
      </c>
      <c r="B170" s="55">
        <v>44316</v>
      </c>
      <c r="C170" s="31" t="s">
        <v>34</v>
      </c>
      <c r="D170" s="32" t="s">
        <v>35</v>
      </c>
      <c r="E170" s="31" t="s">
        <v>180</v>
      </c>
      <c r="F170" s="31" t="s">
        <v>176</v>
      </c>
      <c r="G170" s="31" t="s">
        <v>183</v>
      </c>
      <c r="H170" s="56">
        <v>307670.08</v>
      </c>
    </row>
    <row r="171" spans="1:8" x14ac:dyDescent="0.2">
      <c r="A171" s="54">
        <v>44287</v>
      </c>
      <c r="B171" s="55">
        <v>44316</v>
      </c>
      <c r="C171" s="31" t="s">
        <v>18</v>
      </c>
      <c r="D171" s="32" t="s">
        <v>19</v>
      </c>
      <c r="E171" s="31" t="s">
        <v>180</v>
      </c>
      <c r="F171" s="31" t="s">
        <v>176</v>
      </c>
      <c r="G171" s="31" t="s">
        <v>184</v>
      </c>
      <c r="H171" s="56">
        <v>293096.96999999997</v>
      </c>
    </row>
    <row r="172" spans="1:8" x14ac:dyDescent="0.2">
      <c r="A172" s="54">
        <v>44287</v>
      </c>
      <c r="B172" s="55">
        <v>44316</v>
      </c>
      <c r="C172" s="31" t="s">
        <v>81</v>
      </c>
      <c r="D172" s="32" t="s">
        <v>72</v>
      </c>
      <c r="E172" s="31" t="s">
        <v>180</v>
      </c>
      <c r="F172" s="31" t="s">
        <v>176</v>
      </c>
      <c r="G172" s="31" t="s">
        <v>184</v>
      </c>
      <c r="H172" s="56">
        <v>289156</v>
      </c>
    </row>
    <row r="173" spans="1:8" x14ac:dyDescent="0.2">
      <c r="A173" s="54">
        <v>44287</v>
      </c>
      <c r="B173" s="55">
        <v>44316</v>
      </c>
      <c r="C173" s="31" t="s">
        <v>45</v>
      </c>
      <c r="D173" s="32" t="s">
        <v>46</v>
      </c>
      <c r="E173" s="31" t="s">
        <v>180</v>
      </c>
      <c r="F173" s="31" t="s">
        <v>172</v>
      </c>
      <c r="G173" s="31" t="s">
        <v>173</v>
      </c>
      <c r="H173" s="56">
        <v>254958.98</v>
      </c>
    </row>
    <row r="174" spans="1:8" x14ac:dyDescent="0.2">
      <c r="A174" s="54">
        <v>44287</v>
      </c>
      <c r="B174" s="55">
        <v>44316</v>
      </c>
      <c r="C174" s="31" t="s">
        <v>14</v>
      </c>
      <c r="D174" s="32" t="s">
        <v>15</v>
      </c>
      <c r="E174" s="31" t="s">
        <v>180</v>
      </c>
      <c r="F174" s="31" t="s">
        <v>176</v>
      </c>
      <c r="G174" s="31" t="s">
        <v>184</v>
      </c>
      <c r="H174" s="56">
        <v>209573.95</v>
      </c>
    </row>
    <row r="175" spans="1:8" x14ac:dyDescent="0.2">
      <c r="A175" s="54">
        <v>44287</v>
      </c>
      <c r="B175" s="55">
        <v>44316</v>
      </c>
      <c r="C175" s="31" t="s">
        <v>27</v>
      </c>
      <c r="D175" s="32" t="s">
        <v>28</v>
      </c>
      <c r="E175" s="31" t="s">
        <v>180</v>
      </c>
      <c r="F175" s="31" t="s">
        <v>172</v>
      </c>
      <c r="G175" s="31" t="s">
        <v>173</v>
      </c>
      <c r="H175" s="56">
        <v>147011.35</v>
      </c>
    </row>
    <row r="176" spans="1:8" x14ac:dyDescent="0.2">
      <c r="A176" s="54">
        <v>44287</v>
      </c>
      <c r="B176" s="55">
        <v>44316</v>
      </c>
      <c r="C176" s="31" t="s">
        <v>90</v>
      </c>
      <c r="D176" s="32" t="s">
        <v>91</v>
      </c>
      <c r="E176" s="31" t="s">
        <v>180</v>
      </c>
      <c r="F176" s="31" t="s">
        <v>176</v>
      </c>
      <c r="G176" s="31" t="s">
        <v>183</v>
      </c>
      <c r="H176" s="56">
        <v>136024.48000000001</v>
      </c>
    </row>
    <row r="177" spans="1:8" x14ac:dyDescent="0.2">
      <c r="A177" s="54">
        <v>44287</v>
      </c>
      <c r="B177" s="55">
        <v>44316</v>
      </c>
      <c r="C177" s="31" t="s">
        <v>36</v>
      </c>
      <c r="D177" s="32" t="s">
        <v>37</v>
      </c>
      <c r="E177" s="31" t="s">
        <v>180</v>
      </c>
      <c r="F177" s="31" t="s">
        <v>176</v>
      </c>
      <c r="G177" s="31" t="s">
        <v>184</v>
      </c>
      <c r="H177" s="56">
        <v>98930.59</v>
      </c>
    </row>
    <row r="178" spans="1:8" x14ac:dyDescent="0.2">
      <c r="A178" s="54">
        <v>44287</v>
      </c>
      <c r="B178" s="55">
        <v>44316</v>
      </c>
      <c r="C178" s="31" t="s">
        <v>11</v>
      </c>
      <c r="D178" s="32" t="s">
        <v>12</v>
      </c>
      <c r="E178" s="31" t="s">
        <v>180</v>
      </c>
      <c r="F178" s="31" t="s">
        <v>172</v>
      </c>
      <c r="G178" s="31" t="s">
        <v>173</v>
      </c>
      <c r="H178" s="56">
        <v>89891.39</v>
      </c>
    </row>
    <row r="179" spans="1:8" x14ac:dyDescent="0.2">
      <c r="A179" s="54">
        <v>44287</v>
      </c>
      <c r="B179" s="55">
        <v>44316</v>
      </c>
      <c r="C179" s="31" t="s">
        <v>163</v>
      </c>
      <c r="D179" s="32" t="s">
        <v>40</v>
      </c>
      <c r="E179" s="31" t="s">
        <v>180</v>
      </c>
      <c r="F179" s="31" t="s">
        <v>176</v>
      </c>
      <c r="G179" s="31" t="s">
        <v>184</v>
      </c>
      <c r="H179" s="56">
        <v>66686.16</v>
      </c>
    </row>
    <row r="180" spans="1:8" x14ac:dyDescent="0.2">
      <c r="A180" s="54">
        <v>44287</v>
      </c>
      <c r="B180" s="55">
        <v>44316</v>
      </c>
      <c r="C180" s="31" t="s">
        <v>109</v>
      </c>
      <c r="D180" s="32" t="s">
        <v>110</v>
      </c>
      <c r="E180" s="31" t="s">
        <v>180</v>
      </c>
      <c r="F180" s="31" t="s">
        <v>172</v>
      </c>
      <c r="G180" s="31" t="s">
        <v>173</v>
      </c>
      <c r="H180" s="56">
        <v>60186.720000000001</v>
      </c>
    </row>
    <row r="181" spans="1:8" x14ac:dyDescent="0.2">
      <c r="A181" s="54">
        <v>44287</v>
      </c>
      <c r="B181" s="55">
        <v>44316</v>
      </c>
      <c r="C181" s="31" t="s">
        <v>169</v>
      </c>
      <c r="D181" s="32" t="s">
        <v>10</v>
      </c>
      <c r="E181" s="31" t="s">
        <v>180</v>
      </c>
      <c r="F181" s="31" t="s">
        <v>176</v>
      </c>
      <c r="G181" s="31" t="s">
        <v>184</v>
      </c>
      <c r="H181" s="56">
        <v>16243.61</v>
      </c>
    </row>
    <row r="182" spans="1:8" x14ac:dyDescent="0.2">
      <c r="A182" s="54">
        <v>44287</v>
      </c>
      <c r="B182" s="55">
        <v>44316</v>
      </c>
      <c r="C182" s="31" t="s">
        <v>98</v>
      </c>
      <c r="D182" s="32" t="s">
        <v>94</v>
      </c>
      <c r="E182" s="31" t="s">
        <v>131</v>
      </c>
      <c r="F182" s="31" t="s">
        <v>177</v>
      </c>
      <c r="G182" s="31" t="s">
        <v>177</v>
      </c>
      <c r="H182" s="56">
        <v>12111.7</v>
      </c>
    </row>
    <row r="183" spans="1:8" x14ac:dyDescent="0.2">
      <c r="A183" s="54">
        <v>44287</v>
      </c>
      <c r="B183" s="55">
        <v>44316</v>
      </c>
      <c r="C183" s="31" t="s">
        <v>100</v>
      </c>
      <c r="D183" s="32" t="s">
        <v>96</v>
      </c>
      <c r="E183" s="31" t="s">
        <v>131</v>
      </c>
      <c r="F183" s="31" t="s">
        <v>177</v>
      </c>
      <c r="G183" s="31" t="s">
        <v>177</v>
      </c>
      <c r="H183" s="56">
        <v>12107</v>
      </c>
    </row>
    <row r="184" spans="1:8" x14ac:dyDescent="0.2">
      <c r="A184" s="54">
        <v>44287</v>
      </c>
      <c r="B184" s="55">
        <v>44316</v>
      </c>
      <c r="C184" s="31" t="s">
        <v>102</v>
      </c>
      <c r="D184" s="32" t="s">
        <v>101</v>
      </c>
      <c r="E184" s="31" t="s">
        <v>131</v>
      </c>
      <c r="F184" s="31" t="s">
        <v>177</v>
      </c>
      <c r="G184" s="31" t="s">
        <v>177</v>
      </c>
      <c r="H184" s="56">
        <v>12059.19</v>
      </c>
    </row>
    <row r="185" spans="1:8" x14ac:dyDescent="0.2">
      <c r="A185" s="54">
        <v>44287</v>
      </c>
      <c r="B185" s="55">
        <v>44316</v>
      </c>
      <c r="C185" s="31" t="s">
        <v>99</v>
      </c>
      <c r="D185" s="32" t="s">
        <v>95</v>
      </c>
      <c r="E185" s="31" t="s">
        <v>131</v>
      </c>
      <c r="F185" s="31" t="s">
        <v>177</v>
      </c>
      <c r="G185" s="31" t="s">
        <v>177</v>
      </c>
      <c r="H185" s="56">
        <v>12011.04</v>
      </c>
    </row>
    <row r="186" spans="1:8" x14ac:dyDescent="0.2">
      <c r="A186" s="54">
        <v>44287</v>
      </c>
      <c r="B186" s="55">
        <v>44316</v>
      </c>
      <c r="C186" s="31" t="s">
        <v>105</v>
      </c>
      <c r="D186" s="32" t="s">
        <v>106</v>
      </c>
      <c r="E186" s="31" t="s">
        <v>131</v>
      </c>
      <c r="F186" s="31" t="s">
        <v>177</v>
      </c>
      <c r="G186" s="31" t="s">
        <v>177</v>
      </c>
      <c r="H186" s="56">
        <v>8014.18</v>
      </c>
    </row>
    <row r="187" spans="1:8" x14ac:dyDescent="0.2">
      <c r="A187" s="54">
        <v>44287</v>
      </c>
      <c r="B187" s="55">
        <v>44316</v>
      </c>
      <c r="C187" s="31" t="s">
        <v>97</v>
      </c>
      <c r="D187" s="32" t="s">
        <v>93</v>
      </c>
      <c r="E187" s="31" t="s">
        <v>131</v>
      </c>
      <c r="F187" s="31" t="s">
        <v>177</v>
      </c>
      <c r="G187" s="31" t="s">
        <v>177</v>
      </c>
      <c r="H187" s="56">
        <v>4000.34</v>
      </c>
    </row>
    <row r="188" spans="1:8" x14ac:dyDescent="0.2">
      <c r="A188" s="54">
        <v>44287</v>
      </c>
      <c r="B188" s="55">
        <v>44316</v>
      </c>
      <c r="C188" s="31" t="s">
        <v>47</v>
      </c>
      <c r="D188" s="32"/>
      <c r="E188" s="31" t="s">
        <v>131</v>
      </c>
      <c r="F188" s="31" t="s">
        <v>188</v>
      </c>
      <c r="G188" s="31" t="s">
        <v>185</v>
      </c>
      <c r="H188" s="56">
        <f>25434.21+12499.53</f>
        <v>37933.74</v>
      </c>
    </row>
    <row r="189" spans="1:8" x14ac:dyDescent="0.2">
      <c r="A189" s="54">
        <v>44287</v>
      </c>
      <c r="B189" s="55">
        <v>44316</v>
      </c>
      <c r="C189" s="31" t="s">
        <v>49</v>
      </c>
      <c r="D189" s="32"/>
      <c r="E189" s="31" t="s">
        <v>131</v>
      </c>
      <c r="F189" s="31" t="s">
        <v>188</v>
      </c>
      <c r="G189" s="31" t="s">
        <v>185</v>
      </c>
      <c r="H189" s="56">
        <v>228.8</v>
      </c>
    </row>
    <row r="190" spans="1:8" x14ac:dyDescent="0.2">
      <c r="A190" s="54">
        <v>44287</v>
      </c>
      <c r="B190" s="55">
        <v>44316</v>
      </c>
      <c r="C190" s="31" t="s">
        <v>50</v>
      </c>
      <c r="D190" s="32"/>
      <c r="E190" s="31" t="s">
        <v>131</v>
      </c>
      <c r="F190" s="31" t="s">
        <v>188</v>
      </c>
      <c r="G190" s="31" t="s">
        <v>185</v>
      </c>
      <c r="H190" s="56">
        <f>200219.38+189011+34851.45</f>
        <v>424081.83</v>
      </c>
    </row>
    <row r="191" spans="1:8" x14ac:dyDescent="0.2">
      <c r="A191" s="54">
        <v>44287</v>
      </c>
      <c r="B191" s="55">
        <v>44316</v>
      </c>
      <c r="C191" s="31" t="s">
        <v>52</v>
      </c>
      <c r="D191" s="32"/>
      <c r="E191" s="31" t="s">
        <v>131</v>
      </c>
      <c r="F191" s="31" t="s">
        <v>186</v>
      </c>
      <c r="G191" s="31" t="s">
        <v>186</v>
      </c>
      <c r="H191" s="56">
        <v>80000</v>
      </c>
    </row>
    <row r="192" spans="1:8" x14ac:dyDescent="0.2">
      <c r="A192" s="54">
        <v>44287</v>
      </c>
      <c r="B192" s="55">
        <v>44316</v>
      </c>
      <c r="C192" s="31" t="s">
        <v>54</v>
      </c>
      <c r="D192" s="32"/>
      <c r="E192" s="31" t="s">
        <v>131</v>
      </c>
      <c r="F192" s="31" t="s">
        <v>188</v>
      </c>
      <c r="G192" s="31" t="s">
        <v>187</v>
      </c>
      <c r="H192" s="56">
        <v>1000000</v>
      </c>
    </row>
    <row r="193" spans="1:8" x14ac:dyDescent="0.2">
      <c r="A193" s="54">
        <v>44287</v>
      </c>
      <c r="B193" s="55">
        <v>44316</v>
      </c>
      <c r="C193" s="31" t="s">
        <v>57</v>
      </c>
      <c r="D193" s="32"/>
      <c r="E193" s="31" t="s">
        <v>131</v>
      </c>
      <c r="F193" s="31" t="s">
        <v>188</v>
      </c>
      <c r="G193" s="31" t="s">
        <v>189</v>
      </c>
      <c r="H193" s="56">
        <v>275944.84000000003</v>
      </c>
    </row>
    <row r="194" spans="1:8" x14ac:dyDescent="0.2">
      <c r="A194" s="54">
        <v>44287</v>
      </c>
      <c r="B194" s="55">
        <v>44316</v>
      </c>
      <c r="C194" s="31" t="s">
        <v>59</v>
      </c>
      <c r="D194" s="32"/>
      <c r="E194" s="31" t="s">
        <v>131</v>
      </c>
      <c r="F194" s="31" t="s">
        <v>188</v>
      </c>
      <c r="G194" s="31" t="s">
        <v>185</v>
      </c>
      <c r="H194" s="56">
        <v>3000</v>
      </c>
    </row>
    <row r="195" spans="1:8" x14ac:dyDescent="0.2">
      <c r="A195" s="54">
        <v>44287</v>
      </c>
      <c r="B195" s="55">
        <v>44316</v>
      </c>
      <c r="C195" s="31" t="s">
        <v>103</v>
      </c>
      <c r="D195" s="32"/>
      <c r="E195" s="31" t="s">
        <v>131</v>
      </c>
      <c r="F195" s="31" t="s">
        <v>177</v>
      </c>
      <c r="G195" s="31" t="s">
        <v>177</v>
      </c>
      <c r="H195" s="56">
        <v>20071.12</v>
      </c>
    </row>
    <row r="196" spans="1:8" x14ac:dyDescent="0.2">
      <c r="A196" s="54">
        <v>44287</v>
      </c>
      <c r="B196" s="55">
        <v>44316</v>
      </c>
      <c r="C196" s="31" t="s">
        <v>121</v>
      </c>
      <c r="D196" s="32"/>
      <c r="E196" s="31" t="s">
        <v>181</v>
      </c>
      <c r="F196" s="31" t="s">
        <v>179</v>
      </c>
      <c r="G196" s="31" t="s">
        <v>179</v>
      </c>
      <c r="H196" s="56">
        <v>1013916.5</v>
      </c>
    </row>
    <row r="197" spans="1:8" x14ac:dyDescent="0.2">
      <c r="A197" s="54">
        <v>44287</v>
      </c>
      <c r="B197" s="55">
        <v>44316</v>
      </c>
      <c r="C197" s="31" t="s">
        <v>124</v>
      </c>
      <c r="D197" s="32"/>
      <c r="E197" s="31" t="s">
        <v>181</v>
      </c>
      <c r="F197" s="31" t="s">
        <v>111</v>
      </c>
      <c r="G197" s="31" t="s">
        <v>111</v>
      </c>
      <c r="H197" s="56">
        <v>1087500</v>
      </c>
    </row>
    <row r="198" spans="1:8" x14ac:dyDescent="0.2">
      <c r="A198" s="54">
        <v>44287</v>
      </c>
      <c r="B198" s="55">
        <v>44316</v>
      </c>
      <c r="C198" s="31" t="s">
        <v>125</v>
      </c>
      <c r="D198" s="32"/>
      <c r="E198" s="31" t="s">
        <v>180</v>
      </c>
      <c r="F198" s="31" t="s">
        <v>170</v>
      </c>
      <c r="G198" s="31" t="s">
        <v>208</v>
      </c>
      <c r="H198" s="56">
        <v>951654.76</v>
      </c>
    </row>
    <row r="199" spans="1:8" x14ac:dyDescent="0.2">
      <c r="A199" s="54">
        <v>44287</v>
      </c>
      <c r="B199" s="55">
        <v>44316</v>
      </c>
      <c r="C199" s="31" t="s">
        <v>138</v>
      </c>
      <c r="D199" s="32"/>
      <c r="E199" s="31" t="s">
        <v>131</v>
      </c>
      <c r="F199" s="31" t="s">
        <v>178</v>
      </c>
      <c r="G199" s="31" t="s">
        <v>178</v>
      </c>
      <c r="H199" s="56">
        <v>1017770.59</v>
      </c>
    </row>
    <row r="200" spans="1:8" x14ac:dyDescent="0.2">
      <c r="A200" s="54">
        <v>44287</v>
      </c>
      <c r="B200" s="55">
        <v>44316</v>
      </c>
      <c r="C200" s="31" t="s">
        <v>140</v>
      </c>
      <c r="D200" s="32"/>
      <c r="E200" s="31" t="s">
        <v>180</v>
      </c>
      <c r="F200" s="31" t="s">
        <v>172</v>
      </c>
      <c r="G200" s="31" t="s">
        <v>175</v>
      </c>
      <c r="H200" s="56">
        <v>999599.92</v>
      </c>
    </row>
    <row r="201" spans="1:8" x14ac:dyDescent="0.2">
      <c r="A201" s="54">
        <v>44317</v>
      </c>
      <c r="B201" s="55">
        <v>44348</v>
      </c>
      <c r="C201" s="31" t="s">
        <v>24</v>
      </c>
      <c r="D201" s="32" t="s">
        <v>25</v>
      </c>
      <c r="E201" s="31" t="s">
        <v>180</v>
      </c>
      <c r="F201" s="31" t="s">
        <v>176</v>
      </c>
      <c r="G201" s="31" t="s">
        <v>183</v>
      </c>
      <c r="H201" s="56">
        <v>580408.36</v>
      </c>
    </row>
    <row r="202" spans="1:8" x14ac:dyDescent="0.2">
      <c r="A202" s="54">
        <v>44317</v>
      </c>
      <c r="B202" s="55">
        <v>44348</v>
      </c>
      <c r="C202" s="31" t="s">
        <v>126</v>
      </c>
      <c r="D202" s="32" t="s">
        <v>127</v>
      </c>
      <c r="E202" s="31" t="s">
        <v>180</v>
      </c>
      <c r="F202" s="31" t="s">
        <v>172</v>
      </c>
      <c r="G202" s="31" t="s">
        <v>174</v>
      </c>
      <c r="H202" s="56">
        <v>410151.36</v>
      </c>
    </row>
    <row r="203" spans="1:8" x14ac:dyDescent="0.2">
      <c r="A203" s="54">
        <v>44317</v>
      </c>
      <c r="B203" s="55">
        <v>44348</v>
      </c>
      <c r="C203" s="31" t="s">
        <v>164</v>
      </c>
      <c r="D203" s="32" t="s">
        <v>107</v>
      </c>
      <c r="E203" s="31" t="s">
        <v>180</v>
      </c>
      <c r="F203" s="31" t="s">
        <v>170</v>
      </c>
      <c r="G203" s="31" t="s">
        <v>171</v>
      </c>
      <c r="H203" s="56">
        <v>365788</v>
      </c>
    </row>
    <row r="204" spans="1:8" x14ac:dyDescent="0.2">
      <c r="A204" s="54">
        <v>44317</v>
      </c>
      <c r="B204" s="55">
        <v>44348</v>
      </c>
      <c r="C204" s="31" t="s">
        <v>18</v>
      </c>
      <c r="D204" s="32" t="s">
        <v>19</v>
      </c>
      <c r="E204" s="31" t="s">
        <v>180</v>
      </c>
      <c r="F204" s="31" t="s">
        <v>176</v>
      </c>
      <c r="G204" s="31" t="s">
        <v>184</v>
      </c>
      <c r="H204" s="56">
        <v>308580.17</v>
      </c>
    </row>
    <row r="205" spans="1:8" x14ac:dyDescent="0.2">
      <c r="A205" s="54">
        <v>44317</v>
      </c>
      <c r="B205" s="55">
        <v>44348</v>
      </c>
      <c r="C205" s="31" t="s">
        <v>34</v>
      </c>
      <c r="D205" s="32" t="s">
        <v>35</v>
      </c>
      <c r="E205" s="31" t="s">
        <v>180</v>
      </c>
      <c r="F205" s="31" t="s">
        <v>176</v>
      </c>
      <c r="G205" s="31" t="s">
        <v>183</v>
      </c>
      <c r="H205" s="56">
        <v>306103.02</v>
      </c>
    </row>
    <row r="206" spans="1:8" x14ac:dyDescent="0.2">
      <c r="A206" s="54">
        <v>44317</v>
      </c>
      <c r="B206" s="55">
        <v>44348</v>
      </c>
      <c r="C206" s="31" t="s">
        <v>81</v>
      </c>
      <c r="D206" s="32" t="s">
        <v>72</v>
      </c>
      <c r="E206" s="31" t="s">
        <v>180</v>
      </c>
      <c r="F206" s="31" t="s">
        <v>176</v>
      </c>
      <c r="G206" s="31" t="s">
        <v>184</v>
      </c>
      <c r="H206" s="56">
        <v>297417.59999999998</v>
      </c>
    </row>
    <row r="207" spans="1:8" x14ac:dyDescent="0.2">
      <c r="A207" s="54">
        <v>44317</v>
      </c>
      <c r="B207" s="55">
        <v>44348</v>
      </c>
      <c r="C207" s="31" t="s">
        <v>45</v>
      </c>
      <c r="D207" s="32" t="s">
        <v>46</v>
      </c>
      <c r="E207" s="31" t="s">
        <v>180</v>
      </c>
      <c r="F207" s="31" t="s">
        <v>172</v>
      </c>
      <c r="G207" s="31" t="s">
        <v>173</v>
      </c>
      <c r="H207" s="56">
        <v>266580.86</v>
      </c>
    </row>
    <row r="208" spans="1:8" x14ac:dyDescent="0.2">
      <c r="A208" s="54">
        <v>44317</v>
      </c>
      <c r="B208" s="55">
        <v>44348</v>
      </c>
      <c r="C208" s="31" t="s">
        <v>14</v>
      </c>
      <c r="D208" s="32" t="s">
        <v>15</v>
      </c>
      <c r="E208" s="31" t="s">
        <v>180</v>
      </c>
      <c r="F208" s="31" t="s">
        <v>176</v>
      </c>
      <c r="G208" s="31" t="s">
        <v>184</v>
      </c>
      <c r="H208" s="56">
        <v>228054.94</v>
      </c>
    </row>
    <row r="209" spans="1:8" x14ac:dyDescent="0.2">
      <c r="A209" s="54">
        <v>44317</v>
      </c>
      <c r="B209" s="55">
        <v>44348</v>
      </c>
      <c r="C209" s="31" t="s">
        <v>27</v>
      </c>
      <c r="D209" s="32" t="s">
        <v>28</v>
      </c>
      <c r="E209" s="31" t="s">
        <v>180</v>
      </c>
      <c r="F209" s="31" t="s">
        <v>172</v>
      </c>
      <c r="G209" s="31" t="s">
        <v>173</v>
      </c>
      <c r="H209" s="56">
        <v>150733.51</v>
      </c>
    </row>
    <row r="210" spans="1:8" x14ac:dyDescent="0.2">
      <c r="A210" s="54">
        <v>44317</v>
      </c>
      <c r="B210" s="55">
        <v>44348</v>
      </c>
      <c r="C210" s="31" t="s">
        <v>90</v>
      </c>
      <c r="D210" s="32" t="s">
        <v>91</v>
      </c>
      <c r="E210" s="31" t="s">
        <v>180</v>
      </c>
      <c r="F210" s="31" t="s">
        <v>176</v>
      </c>
      <c r="G210" s="31" t="s">
        <v>183</v>
      </c>
      <c r="H210" s="56">
        <v>143490.07</v>
      </c>
    </row>
    <row r="211" spans="1:8" x14ac:dyDescent="0.2">
      <c r="A211" s="54">
        <v>44317</v>
      </c>
      <c r="B211" s="55">
        <v>44348</v>
      </c>
      <c r="C211" s="31" t="s">
        <v>36</v>
      </c>
      <c r="D211" s="32" t="s">
        <v>37</v>
      </c>
      <c r="E211" s="31" t="s">
        <v>180</v>
      </c>
      <c r="F211" s="31" t="s">
        <v>176</v>
      </c>
      <c r="G211" s="31" t="s">
        <v>184</v>
      </c>
      <c r="H211" s="56">
        <v>102383.09</v>
      </c>
    </row>
    <row r="212" spans="1:8" x14ac:dyDescent="0.2">
      <c r="A212" s="54">
        <v>44317</v>
      </c>
      <c r="B212" s="55">
        <v>44348</v>
      </c>
      <c r="C212" s="31" t="s">
        <v>11</v>
      </c>
      <c r="D212" s="32" t="s">
        <v>12</v>
      </c>
      <c r="E212" s="31" t="s">
        <v>180</v>
      </c>
      <c r="F212" s="31" t="s">
        <v>172</v>
      </c>
      <c r="G212" s="31" t="s">
        <v>173</v>
      </c>
      <c r="H212" s="56">
        <v>91763.29</v>
      </c>
    </row>
    <row r="213" spans="1:8" x14ac:dyDescent="0.2">
      <c r="A213" s="54">
        <v>44317</v>
      </c>
      <c r="B213" s="55">
        <v>44348</v>
      </c>
      <c r="C213" s="31" t="s">
        <v>163</v>
      </c>
      <c r="D213" s="32" t="s">
        <v>40</v>
      </c>
      <c r="E213" s="31" t="s">
        <v>180</v>
      </c>
      <c r="F213" s="31" t="s">
        <v>176</v>
      </c>
      <c r="G213" s="31" t="s">
        <v>184</v>
      </c>
      <c r="H213" s="56">
        <v>73716.259999999995</v>
      </c>
    </row>
    <row r="214" spans="1:8" x14ac:dyDescent="0.2">
      <c r="A214" s="54">
        <v>44317</v>
      </c>
      <c r="B214" s="55">
        <v>44348</v>
      </c>
      <c r="C214" s="31" t="s">
        <v>109</v>
      </c>
      <c r="D214" s="32" t="s">
        <v>110</v>
      </c>
      <c r="E214" s="31" t="s">
        <v>180</v>
      </c>
      <c r="F214" s="31" t="s">
        <v>172</v>
      </c>
      <c r="G214" s="31" t="s">
        <v>173</v>
      </c>
      <c r="H214" s="56">
        <v>63408.480000000003</v>
      </c>
    </row>
    <row r="215" spans="1:8" x14ac:dyDescent="0.2">
      <c r="A215" s="54">
        <v>44317</v>
      </c>
      <c r="B215" s="55">
        <v>44348</v>
      </c>
      <c r="C215" s="31" t="s">
        <v>169</v>
      </c>
      <c r="D215" s="32" t="s">
        <v>10</v>
      </c>
      <c r="E215" s="31" t="s">
        <v>180</v>
      </c>
      <c r="F215" s="31" t="s">
        <v>176</v>
      </c>
      <c r="G215" s="31" t="s">
        <v>184</v>
      </c>
      <c r="H215" s="56">
        <v>16378.22</v>
      </c>
    </row>
    <row r="216" spans="1:8" x14ac:dyDescent="0.2">
      <c r="A216" s="54">
        <v>44317</v>
      </c>
      <c r="B216" s="55">
        <v>44348</v>
      </c>
      <c r="C216" s="31" t="s">
        <v>98</v>
      </c>
      <c r="D216" s="32" t="s">
        <v>94</v>
      </c>
      <c r="E216" s="31" t="s">
        <v>131</v>
      </c>
      <c r="F216" s="31" t="s">
        <v>177</v>
      </c>
      <c r="G216" s="31" t="s">
        <v>177</v>
      </c>
      <c r="H216" s="56">
        <v>12212.42</v>
      </c>
    </row>
    <row r="217" spans="1:8" x14ac:dyDescent="0.2">
      <c r="A217" s="54">
        <v>44317</v>
      </c>
      <c r="B217" s="55">
        <v>44348</v>
      </c>
      <c r="C217" s="31" t="s">
        <v>100</v>
      </c>
      <c r="D217" s="32" t="s">
        <v>96</v>
      </c>
      <c r="E217" s="31" t="s">
        <v>131</v>
      </c>
      <c r="F217" s="31" t="s">
        <v>177</v>
      </c>
      <c r="G217" s="31" t="s">
        <v>177</v>
      </c>
      <c r="H217" s="56">
        <v>12146.6</v>
      </c>
    </row>
    <row r="218" spans="1:8" x14ac:dyDescent="0.2">
      <c r="A218" s="54">
        <v>44317</v>
      </c>
      <c r="B218" s="55">
        <v>44348</v>
      </c>
      <c r="C218" s="31" t="s">
        <v>102</v>
      </c>
      <c r="D218" s="32" t="s">
        <v>101</v>
      </c>
      <c r="E218" s="31" t="s">
        <v>131</v>
      </c>
      <c r="F218" s="31" t="s">
        <v>177</v>
      </c>
      <c r="G218" s="31" t="s">
        <v>177</v>
      </c>
      <c r="H218" s="56">
        <v>12092.63</v>
      </c>
    </row>
    <row r="219" spans="1:8" x14ac:dyDescent="0.2">
      <c r="A219" s="54">
        <v>44317</v>
      </c>
      <c r="B219" s="55">
        <v>44348</v>
      </c>
      <c r="C219" s="31" t="s">
        <v>99</v>
      </c>
      <c r="D219" s="32" t="s">
        <v>95</v>
      </c>
      <c r="E219" s="31" t="s">
        <v>131</v>
      </c>
      <c r="F219" s="31" t="s">
        <v>177</v>
      </c>
      <c r="G219" s="31" t="s">
        <v>177</v>
      </c>
      <c r="H219" s="56">
        <v>12083.97</v>
      </c>
    </row>
    <row r="220" spans="1:8" x14ac:dyDescent="0.2">
      <c r="A220" s="54">
        <v>44317</v>
      </c>
      <c r="B220" s="55">
        <v>44348</v>
      </c>
      <c r="C220" s="31" t="s">
        <v>105</v>
      </c>
      <c r="D220" s="32" t="s">
        <v>106</v>
      </c>
      <c r="E220" s="31" t="s">
        <v>131</v>
      </c>
      <c r="F220" s="31" t="s">
        <v>177</v>
      </c>
      <c r="G220" s="31" t="s">
        <v>177</v>
      </c>
      <c r="H220" s="56">
        <v>8061.75</v>
      </c>
    </row>
    <row r="221" spans="1:8" x14ac:dyDescent="0.2">
      <c r="A221" s="54">
        <v>44317</v>
      </c>
      <c r="B221" s="55">
        <v>44348</v>
      </c>
      <c r="C221" s="31" t="s">
        <v>97</v>
      </c>
      <c r="D221" s="32" t="s">
        <v>93</v>
      </c>
      <c r="E221" s="31" t="s">
        <v>131</v>
      </c>
      <c r="F221" s="31" t="s">
        <v>177</v>
      </c>
      <c r="G221" s="31" t="s">
        <v>177</v>
      </c>
      <c r="H221" s="56">
        <v>4031.3</v>
      </c>
    </row>
    <row r="222" spans="1:8" x14ac:dyDescent="0.2">
      <c r="A222" s="54">
        <v>44317</v>
      </c>
      <c r="B222" s="55">
        <v>44348</v>
      </c>
      <c r="C222" s="31" t="s">
        <v>47</v>
      </c>
      <c r="D222" s="32"/>
      <c r="E222" s="31" t="s">
        <v>131</v>
      </c>
      <c r="F222" s="31" t="s">
        <v>188</v>
      </c>
      <c r="G222" s="31" t="s">
        <v>185</v>
      </c>
      <c r="H222" s="56">
        <f>41288.05+17296.96</f>
        <v>58585.01</v>
      </c>
    </row>
    <row r="223" spans="1:8" x14ac:dyDescent="0.2">
      <c r="A223" s="54">
        <v>44317</v>
      </c>
      <c r="B223" s="55">
        <v>44348</v>
      </c>
      <c r="C223" s="31" t="s">
        <v>49</v>
      </c>
      <c r="D223" s="32"/>
      <c r="E223" s="31" t="s">
        <v>131</v>
      </c>
      <c r="F223" s="31" t="s">
        <v>188</v>
      </c>
      <c r="G223" s="31" t="s">
        <v>185</v>
      </c>
      <c r="H223" s="56">
        <v>228.85</v>
      </c>
    </row>
    <row r="224" spans="1:8" x14ac:dyDescent="0.2">
      <c r="A224" s="54">
        <v>44317</v>
      </c>
      <c r="B224" s="55">
        <v>44348</v>
      </c>
      <c r="C224" s="31" t="s">
        <v>50</v>
      </c>
      <c r="D224" s="32"/>
      <c r="E224" s="31" t="s">
        <v>131</v>
      </c>
      <c r="F224" s="31" t="s">
        <v>188</v>
      </c>
      <c r="G224" s="31" t="s">
        <v>185</v>
      </c>
      <c r="H224" s="56">
        <f>200177.58+191924.67+34799.45</f>
        <v>426901.7</v>
      </c>
    </row>
    <row r="225" spans="1:8" x14ac:dyDescent="0.2">
      <c r="A225" s="54">
        <v>44317</v>
      </c>
      <c r="B225" s="55">
        <v>44348</v>
      </c>
      <c r="C225" s="31" t="s">
        <v>52</v>
      </c>
      <c r="D225" s="32"/>
      <c r="E225" s="31" t="s">
        <v>131</v>
      </c>
      <c r="F225" s="31" t="s">
        <v>186</v>
      </c>
      <c r="G225" s="31" t="s">
        <v>186</v>
      </c>
      <c r="H225" s="56">
        <v>80000</v>
      </c>
    </row>
    <row r="226" spans="1:8" x14ac:dyDescent="0.2">
      <c r="A226" s="54">
        <v>44317</v>
      </c>
      <c r="B226" s="55">
        <v>44348</v>
      </c>
      <c r="C226" s="31" t="s">
        <v>54</v>
      </c>
      <c r="D226" s="32"/>
      <c r="E226" s="31" t="s">
        <v>131</v>
      </c>
      <c r="F226" s="31" t="s">
        <v>188</v>
      </c>
      <c r="G226" s="31" t="s">
        <v>187</v>
      </c>
      <c r="H226" s="56">
        <v>1000000</v>
      </c>
    </row>
    <row r="227" spans="1:8" x14ac:dyDescent="0.2">
      <c r="A227" s="54">
        <v>44317</v>
      </c>
      <c r="B227" s="55">
        <v>44348</v>
      </c>
      <c r="C227" s="31" t="s">
        <v>57</v>
      </c>
      <c r="D227" s="32"/>
      <c r="E227" s="31" t="s">
        <v>131</v>
      </c>
      <c r="F227" s="31" t="s">
        <v>188</v>
      </c>
      <c r="G227" s="31" t="s">
        <v>189</v>
      </c>
      <c r="H227" s="56">
        <v>282239</v>
      </c>
    </row>
    <row r="228" spans="1:8" x14ac:dyDescent="0.2">
      <c r="A228" s="54">
        <v>44317</v>
      </c>
      <c r="B228" s="55">
        <v>44348</v>
      </c>
      <c r="C228" s="31" t="s">
        <v>59</v>
      </c>
      <c r="D228" s="32"/>
      <c r="E228" s="31" t="s">
        <v>131</v>
      </c>
      <c r="F228" s="31" t="s">
        <v>188</v>
      </c>
      <c r="G228" s="31" t="s">
        <v>185</v>
      </c>
      <c r="H228" s="56">
        <v>3000</v>
      </c>
    </row>
    <row r="229" spans="1:8" x14ac:dyDescent="0.2">
      <c r="A229" s="54">
        <v>44317</v>
      </c>
      <c r="B229" s="55">
        <v>44348</v>
      </c>
      <c r="C229" s="31" t="s">
        <v>103</v>
      </c>
      <c r="D229" s="32"/>
      <c r="E229" s="31" t="s">
        <v>131</v>
      </c>
      <c r="F229" s="31" t="s">
        <v>177</v>
      </c>
      <c r="G229" s="31" t="s">
        <v>177</v>
      </c>
      <c r="H229" s="56">
        <v>20243.09</v>
      </c>
    </row>
    <row r="230" spans="1:8" x14ac:dyDescent="0.2">
      <c r="A230" s="54">
        <v>44317</v>
      </c>
      <c r="B230" s="55">
        <v>44348</v>
      </c>
      <c r="C230" s="31" t="s">
        <v>121</v>
      </c>
      <c r="D230" s="32"/>
      <c r="E230" s="31" t="s">
        <v>181</v>
      </c>
      <c r="F230" s="31" t="s">
        <v>179</v>
      </c>
      <c r="G230" s="31" t="s">
        <v>179</v>
      </c>
      <c r="H230" s="56">
        <v>1054340.6200000001</v>
      </c>
    </row>
    <row r="231" spans="1:8" x14ac:dyDescent="0.2">
      <c r="A231" s="54">
        <v>44317</v>
      </c>
      <c r="B231" s="55">
        <v>44348</v>
      </c>
      <c r="C231" s="31" t="s">
        <v>124</v>
      </c>
      <c r="D231" s="32"/>
      <c r="E231" s="31" t="s">
        <v>181</v>
      </c>
      <c r="F231" s="31" t="s">
        <v>111</v>
      </c>
      <c r="G231" s="31" t="s">
        <v>111</v>
      </c>
      <c r="H231" s="56">
        <v>1140800</v>
      </c>
    </row>
    <row r="232" spans="1:8" x14ac:dyDescent="0.2">
      <c r="A232" s="54">
        <v>44317</v>
      </c>
      <c r="B232" s="55">
        <v>44348</v>
      </c>
      <c r="C232" s="31" t="s">
        <v>125</v>
      </c>
      <c r="D232" s="32"/>
      <c r="E232" s="31" t="s">
        <v>180</v>
      </c>
      <c r="F232" s="31" t="s">
        <v>170</v>
      </c>
      <c r="G232" s="31" t="s">
        <v>208</v>
      </c>
      <c r="H232" s="56">
        <v>952628.15</v>
      </c>
    </row>
    <row r="233" spans="1:8" x14ac:dyDescent="0.2">
      <c r="A233" s="54">
        <v>44317</v>
      </c>
      <c r="B233" s="55">
        <v>44348</v>
      </c>
      <c r="C233" s="31" t="s">
        <v>138</v>
      </c>
      <c r="D233" s="32"/>
      <c r="E233" s="31" t="s">
        <v>131</v>
      </c>
      <c r="F233" s="31" t="s">
        <v>178</v>
      </c>
      <c r="G233" s="31" t="s">
        <v>178</v>
      </c>
      <c r="H233" s="56">
        <v>1051696.28</v>
      </c>
    </row>
    <row r="234" spans="1:8" x14ac:dyDescent="0.2">
      <c r="A234" s="54">
        <v>44317</v>
      </c>
      <c r="B234" s="55">
        <v>44348</v>
      </c>
      <c r="C234" s="31" t="s">
        <v>140</v>
      </c>
      <c r="D234" s="32"/>
      <c r="E234" s="31" t="s">
        <v>180</v>
      </c>
      <c r="F234" s="31" t="s">
        <v>172</v>
      </c>
      <c r="G234" s="31" t="s">
        <v>175</v>
      </c>
      <c r="H234" s="56">
        <v>971894.12</v>
      </c>
    </row>
    <row r="235" spans="1:8" x14ac:dyDescent="0.2">
      <c r="A235" s="54">
        <v>44348</v>
      </c>
      <c r="B235" s="55">
        <v>44377</v>
      </c>
      <c r="C235" s="31" t="s">
        <v>24</v>
      </c>
      <c r="D235" s="32" t="s">
        <v>25</v>
      </c>
      <c r="E235" s="31" t="s">
        <v>180</v>
      </c>
      <c r="F235" s="31" t="s">
        <v>176</v>
      </c>
      <c r="G235" s="31" t="s">
        <v>183</v>
      </c>
      <c r="H235" s="56">
        <v>578899.5</v>
      </c>
    </row>
    <row r="236" spans="1:8" x14ac:dyDescent="0.2">
      <c r="A236" s="54">
        <v>44348</v>
      </c>
      <c r="B236" s="55">
        <v>44377</v>
      </c>
      <c r="C236" s="31" t="s">
        <v>126</v>
      </c>
      <c r="D236" s="32" t="s">
        <v>127</v>
      </c>
      <c r="E236" s="31" t="s">
        <v>180</v>
      </c>
      <c r="F236" s="31" t="s">
        <v>172</v>
      </c>
      <c r="G236" s="31" t="s">
        <v>174</v>
      </c>
      <c r="H236" s="56">
        <v>432469.03</v>
      </c>
    </row>
    <row r="237" spans="1:8" x14ac:dyDescent="0.2">
      <c r="A237" s="54">
        <v>44348</v>
      </c>
      <c r="B237" s="55">
        <v>44377</v>
      </c>
      <c r="C237" s="31" t="s">
        <v>164</v>
      </c>
      <c r="D237" s="32" t="s">
        <v>107</v>
      </c>
      <c r="E237" s="31" t="s">
        <v>180</v>
      </c>
      <c r="F237" s="31" t="s">
        <v>170</v>
      </c>
      <c r="G237" s="31" t="s">
        <v>171</v>
      </c>
      <c r="H237" s="56">
        <v>390815.6</v>
      </c>
    </row>
    <row r="238" spans="1:8" x14ac:dyDescent="0.2">
      <c r="A238" s="54">
        <v>44348</v>
      </c>
      <c r="B238" s="55">
        <v>44377</v>
      </c>
      <c r="C238" s="31" t="s">
        <v>34</v>
      </c>
      <c r="D238" s="32" t="s">
        <v>35</v>
      </c>
      <c r="E238" s="31" t="s">
        <v>180</v>
      </c>
      <c r="F238" s="31" t="s">
        <v>176</v>
      </c>
      <c r="G238" s="31" t="s">
        <v>183</v>
      </c>
      <c r="H238" s="56">
        <v>299937.32</v>
      </c>
    </row>
    <row r="239" spans="1:8" x14ac:dyDescent="0.2">
      <c r="A239" s="54">
        <v>44348</v>
      </c>
      <c r="B239" s="55">
        <v>44377</v>
      </c>
      <c r="C239" s="31" t="s">
        <v>18</v>
      </c>
      <c r="D239" s="32" t="s">
        <v>19</v>
      </c>
      <c r="E239" s="31" t="s">
        <v>180</v>
      </c>
      <c r="F239" s="31" t="s">
        <v>176</v>
      </c>
      <c r="G239" s="31" t="s">
        <v>184</v>
      </c>
      <c r="H239" s="56">
        <v>290774.49</v>
      </c>
    </row>
    <row r="240" spans="1:8" x14ac:dyDescent="0.2">
      <c r="A240" s="54">
        <v>44348</v>
      </c>
      <c r="B240" s="55">
        <v>44377</v>
      </c>
      <c r="C240" s="31" t="s">
        <v>81</v>
      </c>
      <c r="D240" s="32" t="s">
        <v>72</v>
      </c>
      <c r="E240" s="31" t="s">
        <v>180</v>
      </c>
      <c r="F240" s="31" t="s">
        <v>176</v>
      </c>
      <c r="G240" s="31" t="s">
        <v>184</v>
      </c>
      <c r="H240" s="56">
        <v>288437.59999999998</v>
      </c>
    </row>
    <row r="241" spans="1:8" x14ac:dyDescent="0.2">
      <c r="A241" s="54">
        <v>44348</v>
      </c>
      <c r="B241" s="55">
        <v>44377</v>
      </c>
      <c r="C241" s="31" t="s">
        <v>45</v>
      </c>
      <c r="D241" s="32" t="s">
        <v>46</v>
      </c>
      <c r="E241" s="31" t="s">
        <v>180</v>
      </c>
      <c r="F241" s="31" t="s">
        <v>172</v>
      </c>
      <c r="G241" s="31" t="s">
        <v>173</v>
      </c>
      <c r="H241" s="56">
        <v>263888.78999999998</v>
      </c>
    </row>
    <row r="242" spans="1:8" x14ac:dyDescent="0.2">
      <c r="A242" s="54">
        <v>44348</v>
      </c>
      <c r="B242" s="55">
        <v>44377</v>
      </c>
      <c r="C242" s="31" t="s">
        <v>14</v>
      </c>
      <c r="D242" s="32" t="s">
        <v>15</v>
      </c>
      <c r="E242" s="31" t="s">
        <v>180</v>
      </c>
      <c r="F242" s="31" t="s">
        <v>176</v>
      </c>
      <c r="G242" s="31" t="s">
        <v>184</v>
      </c>
      <c r="H242" s="56">
        <v>250471.48</v>
      </c>
    </row>
    <row r="243" spans="1:8" x14ac:dyDescent="0.2">
      <c r="A243" s="54">
        <v>44348</v>
      </c>
      <c r="B243" s="55">
        <v>44377</v>
      </c>
      <c r="C243" s="31" t="s">
        <v>90</v>
      </c>
      <c r="D243" s="32" t="s">
        <v>91</v>
      </c>
      <c r="E243" s="31" t="s">
        <v>180</v>
      </c>
      <c r="F243" s="31" t="s">
        <v>176</v>
      </c>
      <c r="G243" s="31" t="s">
        <v>183</v>
      </c>
      <c r="H243" s="56">
        <v>143216.1</v>
      </c>
    </row>
    <row r="244" spans="1:8" x14ac:dyDescent="0.2">
      <c r="A244" s="54">
        <v>44348</v>
      </c>
      <c r="B244" s="55">
        <v>44377</v>
      </c>
      <c r="C244" s="31" t="s">
        <v>27</v>
      </c>
      <c r="D244" s="32" t="s">
        <v>28</v>
      </c>
      <c r="E244" s="31" t="s">
        <v>180</v>
      </c>
      <c r="F244" s="31" t="s">
        <v>172</v>
      </c>
      <c r="G244" s="31" t="s">
        <v>173</v>
      </c>
      <c r="H244" s="56">
        <v>143093.29</v>
      </c>
    </row>
    <row r="245" spans="1:8" x14ac:dyDescent="0.2">
      <c r="A245" s="54">
        <v>44348</v>
      </c>
      <c r="B245" s="55">
        <v>44377</v>
      </c>
      <c r="C245" s="31" t="s">
        <v>36</v>
      </c>
      <c r="D245" s="32" t="s">
        <v>37</v>
      </c>
      <c r="E245" s="31" t="s">
        <v>180</v>
      </c>
      <c r="F245" s="31" t="s">
        <v>176</v>
      </c>
      <c r="G245" s="31" t="s">
        <v>184</v>
      </c>
      <c r="H245" s="56">
        <v>100064.98</v>
      </c>
    </row>
    <row r="246" spans="1:8" x14ac:dyDescent="0.2">
      <c r="A246" s="54">
        <v>44348</v>
      </c>
      <c r="B246" s="55">
        <v>44377</v>
      </c>
      <c r="C246" s="31" t="s">
        <v>11</v>
      </c>
      <c r="D246" s="32" t="s">
        <v>12</v>
      </c>
      <c r="E246" s="31" t="s">
        <v>180</v>
      </c>
      <c r="F246" s="31" t="s">
        <v>172</v>
      </c>
      <c r="G246" s="31" t="s">
        <v>173</v>
      </c>
      <c r="H246" s="56">
        <v>88247.61</v>
      </c>
    </row>
    <row r="247" spans="1:8" x14ac:dyDescent="0.2">
      <c r="A247" s="54">
        <v>44348</v>
      </c>
      <c r="B247" s="55">
        <v>44377</v>
      </c>
      <c r="C247" s="31" t="s">
        <v>163</v>
      </c>
      <c r="D247" s="32" t="s">
        <v>40</v>
      </c>
      <c r="E247" s="31" t="s">
        <v>180</v>
      </c>
      <c r="F247" s="31" t="s">
        <v>176</v>
      </c>
      <c r="G247" s="31" t="s">
        <v>184</v>
      </c>
      <c r="H247" s="56">
        <v>70922.460000000006</v>
      </c>
    </row>
    <row r="248" spans="1:8" x14ac:dyDescent="0.2">
      <c r="A248" s="54">
        <v>44348</v>
      </c>
      <c r="B248" s="55">
        <v>44377</v>
      </c>
      <c r="C248" s="31" t="s">
        <v>109</v>
      </c>
      <c r="D248" s="32" t="s">
        <v>110</v>
      </c>
      <c r="E248" s="31" t="s">
        <v>180</v>
      </c>
      <c r="F248" s="31" t="s">
        <v>172</v>
      </c>
      <c r="G248" s="31" t="s">
        <v>173</v>
      </c>
      <c r="H248" s="56">
        <v>60832.69</v>
      </c>
    </row>
    <row r="249" spans="1:8" x14ac:dyDescent="0.2">
      <c r="A249" s="54">
        <v>44348</v>
      </c>
      <c r="B249" s="55">
        <v>44377</v>
      </c>
      <c r="C249" s="31" t="s">
        <v>169</v>
      </c>
      <c r="D249" s="32" t="s">
        <v>10</v>
      </c>
      <c r="E249" s="31" t="s">
        <v>180</v>
      </c>
      <c r="F249" s="31" t="s">
        <v>176</v>
      </c>
      <c r="G249" s="31" t="s">
        <v>184</v>
      </c>
      <c r="H249" s="56">
        <v>16254.82</v>
      </c>
    </row>
    <row r="250" spans="1:8" x14ac:dyDescent="0.2">
      <c r="A250" s="54">
        <v>44348</v>
      </c>
      <c r="B250" s="55">
        <v>44377</v>
      </c>
      <c r="C250" s="31" t="s">
        <v>98</v>
      </c>
      <c r="D250" s="32" t="s">
        <v>94</v>
      </c>
      <c r="E250" s="31" t="s">
        <v>131</v>
      </c>
      <c r="F250" s="31" t="s">
        <v>177</v>
      </c>
      <c r="G250" s="31" t="s">
        <v>177</v>
      </c>
      <c r="H250" s="56">
        <v>12189.04</v>
      </c>
    </row>
    <row r="251" spans="1:8" x14ac:dyDescent="0.2">
      <c r="A251" s="54">
        <v>44348</v>
      </c>
      <c r="B251" s="55">
        <v>44377</v>
      </c>
      <c r="C251" s="31" t="s">
        <v>100</v>
      </c>
      <c r="D251" s="32" t="s">
        <v>96</v>
      </c>
      <c r="E251" s="31" t="s">
        <v>131</v>
      </c>
      <c r="F251" s="31" t="s">
        <v>177</v>
      </c>
      <c r="G251" s="31" t="s">
        <v>177</v>
      </c>
      <c r="H251" s="56">
        <v>12153.2</v>
      </c>
    </row>
    <row r="252" spans="1:8" x14ac:dyDescent="0.2">
      <c r="A252" s="54">
        <v>44348</v>
      </c>
      <c r="B252" s="55">
        <v>44377</v>
      </c>
      <c r="C252" s="31" t="s">
        <v>102</v>
      </c>
      <c r="D252" s="32" t="s">
        <v>101</v>
      </c>
      <c r="E252" s="31" t="s">
        <v>131</v>
      </c>
      <c r="F252" s="31" t="s">
        <v>177</v>
      </c>
      <c r="G252" s="31" t="s">
        <v>177</v>
      </c>
      <c r="H252" s="56">
        <v>12080</v>
      </c>
    </row>
    <row r="253" spans="1:8" x14ac:dyDescent="0.2">
      <c r="A253" s="54">
        <v>44348</v>
      </c>
      <c r="B253" s="55">
        <v>44377</v>
      </c>
      <c r="C253" s="31" t="s">
        <v>99</v>
      </c>
      <c r="D253" s="32" t="s">
        <v>95</v>
      </c>
      <c r="E253" s="31" t="s">
        <v>131</v>
      </c>
      <c r="F253" s="31" t="s">
        <v>177</v>
      </c>
      <c r="G253" s="31" t="s">
        <v>177</v>
      </c>
      <c r="H253" s="56">
        <v>12062.09</v>
      </c>
    </row>
    <row r="254" spans="1:8" x14ac:dyDescent="0.2">
      <c r="A254" s="54">
        <v>44348</v>
      </c>
      <c r="B254" s="55">
        <v>44377</v>
      </c>
      <c r="C254" s="31" t="s">
        <v>105</v>
      </c>
      <c r="D254" s="32" t="s">
        <v>106</v>
      </c>
      <c r="E254" s="31" t="s">
        <v>131</v>
      </c>
      <c r="F254" s="31" t="s">
        <v>177</v>
      </c>
      <c r="G254" s="31" t="s">
        <v>177</v>
      </c>
      <c r="H254" s="56">
        <v>8025.58</v>
      </c>
    </row>
    <row r="255" spans="1:8" x14ac:dyDescent="0.2">
      <c r="A255" s="54">
        <v>44348</v>
      </c>
      <c r="B255" s="55">
        <v>44377</v>
      </c>
      <c r="C255" s="31" t="s">
        <v>97</v>
      </c>
      <c r="D255" s="32" t="s">
        <v>93</v>
      </c>
      <c r="E255" s="31" t="s">
        <v>131</v>
      </c>
      <c r="F255" s="31" t="s">
        <v>177</v>
      </c>
      <c r="G255" s="31" t="s">
        <v>177</v>
      </c>
      <c r="H255" s="56">
        <v>3999.69</v>
      </c>
    </row>
    <row r="256" spans="1:8" x14ac:dyDescent="0.2">
      <c r="A256" s="54">
        <v>44348</v>
      </c>
      <c r="B256" s="55">
        <v>44377</v>
      </c>
      <c r="C256" s="31" t="s">
        <v>47</v>
      </c>
      <c r="D256" s="32"/>
      <c r="E256" s="31" t="s">
        <v>131</v>
      </c>
      <c r="F256" s="31" t="s">
        <v>188</v>
      </c>
      <c r="G256" s="31" t="s">
        <v>185</v>
      </c>
      <c r="H256" s="56">
        <f>36341.82+17791</f>
        <v>54132.82</v>
      </c>
    </row>
    <row r="257" spans="1:8" x14ac:dyDescent="0.2">
      <c r="A257" s="54">
        <v>44348</v>
      </c>
      <c r="B257" s="55">
        <v>44377</v>
      </c>
      <c r="C257" s="31" t="s">
        <v>49</v>
      </c>
      <c r="D257" s="32"/>
      <c r="E257" s="31" t="s">
        <v>131</v>
      </c>
      <c r="F257" s="31" t="s">
        <v>188</v>
      </c>
      <c r="G257" s="31" t="s">
        <v>185</v>
      </c>
      <c r="H257" s="56">
        <v>2229</v>
      </c>
    </row>
    <row r="258" spans="1:8" x14ac:dyDescent="0.2">
      <c r="A258" s="54">
        <v>44348</v>
      </c>
      <c r="B258" s="55">
        <v>44377</v>
      </c>
      <c r="C258" s="31" t="s">
        <v>50</v>
      </c>
      <c r="D258" s="32"/>
      <c r="E258" s="31" t="s">
        <v>131</v>
      </c>
      <c r="F258" s="31" t="s">
        <v>188</v>
      </c>
      <c r="G258" s="31" t="s">
        <v>185</v>
      </c>
      <c r="H258" s="56">
        <f>232745.56+250404.19+32801.16</f>
        <v>515950.91000000003</v>
      </c>
    </row>
    <row r="259" spans="1:8" x14ac:dyDescent="0.2">
      <c r="A259" s="54">
        <v>44348</v>
      </c>
      <c r="B259" s="55">
        <v>44377</v>
      </c>
      <c r="C259" s="31" t="s">
        <v>52</v>
      </c>
      <c r="D259" s="32"/>
      <c r="E259" s="31" t="s">
        <v>131</v>
      </c>
      <c r="F259" s="31" t="s">
        <v>186</v>
      </c>
      <c r="G259" s="31" t="s">
        <v>186</v>
      </c>
      <c r="H259" s="56">
        <v>100000</v>
      </c>
    </row>
    <row r="260" spans="1:8" x14ac:dyDescent="0.2">
      <c r="A260" s="54">
        <v>44348</v>
      </c>
      <c r="B260" s="55">
        <v>44377</v>
      </c>
      <c r="C260" s="31" t="s">
        <v>54</v>
      </c>
      <c r="D260" s="32"/>
      <c r="E260" s="31" t="s">
        <v>131</v>
      </c>
      <c r="F260" s="31" t="s">
        <v>188</v>
      </c>
      <c r="G260" s="31" t="s">
        <v>187</v>
      </c>
      <c r="H260" s="56">
        <v>1000000</v>
      </c>
    </row>
    <row r="261" spans="1:8" x14ac:dyDescent="0.2">
      <c r="A261" s="54">
        <v>44348</v>
      </c>
      <c r="B261" s="55">
        <v>44377</v>
      </c>
      <c r="C261" s="31" t="s">
        <v>57</v>
      </c>
      <c r="D261" s="32"/>
      <c r="E261" s="31" t="s">
        <v>131</v>
      </c>
      <c r="F261" s="31" t="s">
        <v>188</v>
      </c>
      <c r="G261" s="31" t="s">
        <v>189</v>
      </c>
      <c r="H261" s="56">
        <v>304494.28000000003</v>
      </c>
    </row>
    <row r="262" spans="1:8" x14ac:dyDescent="0.2">
      <c r="A262" s="54">
        <v>44348</v>
      </c>
      <c r="B262" s="55">
        <v>44377</v>
      </c>
      <c r="C262" s="31" t="s">
        <v>59</v>
      </c>
      <c r="D262" s="32"/>
      <c r="E262" s="31" t="s">
        <v>131</v>
      </c>
      <c r="F262" s="31" t="s">
        <v>188</v>
      </c>
      <c r="G262" s="31" t="s">
        <v>185</v>
      </c>
      <c r="H262" s="56">
        <v>3000</v>
      </c>
    </row>
    <row r="263" spans="1:8" x14ac:dyDescent="0.2">
      <c r="A263" s="54">
        <v>44348</v>
      </c>
      <c r="B263" s="55">
        <v>44377</v>
      </c>
      <c r="C263" s="31" t="s">
        <v>103</v>
      </c>
      <c r="D263" s="32"/>
      <c r="E263" s="31" t="s">
        <v>131</v>
      </c>
      <c r="F263" s="31" t="s">
        <v>177</v>
      </c>
      <c r="G263" s="31" t="s">
        <v>177</v>
      </c>
      <c r="H263" s="56">
        <v>22267.200000000001</v>
      </c>
    </row>
    <row r="264" spans="1:8" x14ac:dyDescent="0.2">
      <c r="A264" s="54">
        <v>44348</v>
      </c>
      <c r="B264" s="55">
        <v>44377</v>
      </c>
      <c r="C264" s="31" t="s">
        <v>121</v>
      </c>
      <c r="D264" s="32"/>
      <c r="E264" s="31" t="s">
        <v>181</v>
      </c>
      <c r="F264" s="31" t="s">
        <v>179</v>
      </c>
      <c r="G264" s="31" t="s">
        <v>179</v>
      </c>
      <c r="H264" s="56">
        <v>1041749</v>
      </c>
    </row>
    <row r="265" spans="1:8" x14ac:dyDescent="0.2">
      <c r="A265" s="54">
        <v>44348</v>
      </c>
      <c r="B265" s="55">
        <v>44377</v>
      </c>
      <c r="C265" s="31" t="s">
        <v>124</v>
      </c>
      <c r="D265" s="32"/>
      <c r="E265" s="31" t="s">
        <v>181</v>
      </c>
      <c r="F265" s="31" t="s">
        <v>111</v>
      </c>
      <c r="G265" s="31" t="s">
        <v>111</v>
      </c>
      <c r="H265" s="56">
        <v>1175000</v>
      </c>
    </row>
    <row r="266" spans="1:8" x14ac:dyDescent="0.2">
      <c r="A266" s="54">
        <v>44348</v>
      </c>
      <c r="B266" s="55">
        <v>44377</v>
      </c>
      <c r="C266" s="31" t="s">
        <v>125</v>
      </c>
      <c r="D266" s="32"/>
      <c r="E266" s="31" t="s">
        <v>180</v>
      </c>
      <c r="F266" s="31" t="s">
        <v>170</v>
      </c>
      <c r="G266" s="31" t="s">
        <v>208</v>
      </c>
      <c r="H266" s="56">
        <v>1011356</v>
      </c>
    </row>
    <row r="267" spans="1:8" x14ac:dyDescent="0.2">
      <c r="A267" s="54">
        <v>44348</v>
      </c>
      <c r="B267" s="55">
        <v>44377</v>
      </c>
      <c r="C267" s="31" t="s">
        <v>138</v>
      </c>
      <c r="D267" s="32"/>
      <c r="E267" s="31" t="s">
        <v>131</v>
      </c>
      <c r="F267" s="31" t="s">
        <v>178</v>
      </c>
      <c r="G267" s="31" t="s">
        <v>178</v>
      </c>
      <c r="H267" s="56">
        <v>1060581</v>
      </c>
    </row>
    <row r="268" spans="1:8" x14ac:dyDescent="0.2">
      <c r="A268" s="54">
        <v>44348</v>
      </c>
      <c r="B268" s="55">
        <v>44377</v>
      </c>
      <c r="C268" s="31" t="s">
        <v>140</v>
      </c>
      <c r="D268" s="32"/>
      <c r="E268" s="31" t="s">
        <v>180</v>
      </c>
      <c r="F268" s="31" t="s">
        <v>172</v>
      </c>
      <c r="G268" s="31" t="s">
        <v>175</v>
      </c>
      <c r="H268" s="56">
        <v>984546</v>
      </c>
    </row>
    <row r="269" spans="1:8" x14ac:dyDescent="0.2">
      <c r="A269" s="54">
        <v>44378</v>
      </c>
      <c r="B269" s="55">
        <v>44409</v>
      </c>
      <c r="C269" s="31" t="s">
        <v>24</v>
      </c>
      <c r="D269" s="32" t="s">
        <v>25</v>
      </c>
      <c r="E269" s="31" t="s">
        <v>180</v>
      </c>
      <c r="F269" s="31" t="s">
        <v>176</v>
      </c>
      <c r="G269" s="31" t="s">
        <v>183</v>
      </c>
      <c r="H269" s="56">
        <v>563810.9</v>
      </c>
    </row>
    <row r="270" spans="1:8" x14ac:dyDescent="0.2">
      <c r="A270" s="54">
        <v>44378</v>
      </c>
      <c r="B270" s="55">
        <v>44409</v>
      </c>
      <c r="C270" s="31" t="s">
        <v>126</v>
      </c>
      <c r="D270" s="32" t="s">
        <v>127</v>
      </c>
      <c r="E270" s="31" t="s">
        <v>180</v>
      </c>
      <c r="F270" s="31" t="s">
        <v>172</v>
      </c>
      <c r="G270" s="31" t="s">
        <v>174</v>
      </c>
      <c r="H270" s="56">
        <v>384851.15</v>
      </c>
    </row>
    <row r="271" spans="1:8" x14ac:dyDescent="0.2">
      <c r="A271" s="54">
        <v>44378</v>
      </c>
      <c r="B271" s="55">
        <v>44409</v>
      </c>
      <c r="C271" s="31" t="s">
        <v>34</v>
      </c>
      <c r="D271" s="32" t="s">
        <v>35</v>
      </c>
      <c r="E271" s="31" t="s">
        <v>180</v>
      </c>
      <c r="F271" s="31" t="s">
        <v>176</v>
      </c>
      <c r="G271" s="31" t="s">
        <v>183</v>
      </c>
      <c r="H271" s="56">
        <v>292512.11</v>
      </c>
    </row>
    <row r="272" spans="1:8" x14ac:dyDescent="0.2">
      <c r="A272" s="54">
        <v>44378</v>
      </c>
      <c r="B272" s="55">
        <v>44409</v>
      </c>
      <c r="C272" s="31" t="s">
        <v>18</v>
      </c>
      <c r="D272" s="32" t="s">
        <v>19</v>
      </c>
      <c r="E272" s="31" t="s">
        <v>180</v>
      </c>
      <c r="F272" s="31" t="s">
        <v>176</v>
      </c>
      <c r="G272" s="31" t="s">
        <v>184</v>
      </c>
      <c r="H272" s="56">
        <v>264065.96999999997</v>
      </c>
    </row>
    <row r="273" spans="1:8" x14ac:dyDescent="0.2">
      <c r="A273" s="54">
        <v>44378</v>
      </c>
      <c r="B273" s="55">
        <v>44409</v>
      </c>
      <c r="C273" s="31" t="s">
        <v>81</v>
      </c>
      <c r="D273" s="32" t="s">
        <v>72</v>
      </c>
      <c r="E273" s="31" t="s">
        <v>180</v>
      </c>
      <c r="F273" s="31" t="s">
        <v>176</v>
      </c>
      <c r="G273" s="31" t="s">
        <v>184</v>
      </c>
      <c r="H273" s="56">
        <v>247488.8</v>
      </c>
    </row>
    <row r="274" spans="1:8" x14ac:dyDescent="0.2">
      <c r="A274" s="54">
        <v>44378</v>
      </c>
      <c r="B274" s="55">
        <v>44409</v>
      </c>
      <c r="C274" s="31" t="s">
        <v>45</v>
      </c>
      <c r="D274" s="32" t="s">
        <v>46</v>
      </c>
      <c r="E274" s="31" t="s">
        <v>180</v>
      </c>
      <c r="F274" s="31" t="s">
        <v>172</v>
      </c>
      <c r="G274" s="31" t="s">
        <v>173</v>
      </c>
      <c r="H274" s="56">
        <v>240973.34</v>
      </c>
    </row>
    <row r="275" spans="1:8" x14ac:dyDescent="0.2">
      <c r="A275" s="54">
        <v>44378</v>
      </c>
      <c r="B275" s="55">
        <v>44409</v>
      </c>
      <c r="C275" s="31" t="s">
        <v>90</v>
      </c>
      <c r="D275" s="32" t="s">
        <v>91</v>
      </c>
      <c r="E275" s="31" t="s">
        <v>180</v>
      </c>
      <c r="F275" s="31" t="s">
        <v>176</v>
      </c>
      <c r="G275" s="31" t="s">
        <v>183</v>
      </c>
      <c r="H275" s="56">
        <v>138558.67000000001</v>
      </c>
    </row>
    <row r="276" spans="1:8" x14ac:dyDescent="0.2">
      <c r="A276" s="54">
        <v>44378</v>
      </c>
      <c r="B276" s="55">
        <v>44409</v>
      </c>
      <c r="C276" s="31" t="s">
        <v>27</v>
      </c>
      <c r="D276" s="32" t="s">
        <v>28</v>
      </c>
      <c r="E276" s="31" t="s">
        <v>180</v>
      </c>
      <c r="F276" s="31" t="s">
        <v>172</v>
      </c>
      <c r="G276" s="31" t="s">
        <v>173</v>
      </c>
      <c r="H276" s="56">
        <v>119444.97</v>
      </c>
    </row>
    <row r="277" spans="1:8" x14ac:dyDescent="0.2">
      <c r="A277" s="54">
        <v>44378</v>
      </c>
      <c r="B277" s="55">
        <v>44409</v>
      </c>
      <c r="C277" s="31" t="s">
        <v>36</v>
      </c>
      <c r="D277" s="32" t="s">
        <v>37</v>
      </c>
      <c r="E277" s="31" t="s">
        <v>180</v>
      </c>
      <c r="F277" s="31" t="s">
        <v>176</v>
      </c>
      <c r="G277" s="31" t="s">
        <v>184</v>
      </c>
      <c r="H277" s="56">
        <v>96826.21</v>
      </c>
    </row>
    <row r="278" spans="1:8" x14ac:dyDescent="0.2">
      <c r="A278" s="54">
        <v>44378</v>
      </c>
      <c r="B278" s="55">
        <v>44409</v>
      </c>
      <c r="C278" s="31" t="s">
        <v>11</v>
      </c>
      <c r="D278" s="32" t="s">
        <v>12</v>
      </c>
      <c r="E278" s="31" t="s">
        <v>180</v>
      </c>
      <c r="F278" s="31" t="s">
        <v>172</v>
      </c>
      <c r="G278" s="31" t="s">
        <v>173</v>
      </c>
      <c r="H278" s="56">
        <v>77398.649999999994</v>
      </c>
    </row>
    <row r="279" spans="1:8" x14ac:dyDescent="0.2">
      <c r="A279" s="54">
        <v>44378</v>
      </c>
      <c r="B279" s="55">
        <v>44409</v>
      </c>
      <c r="C279" s="31" t="s">
        <v>163</v>
      </c>
      <c r="D279" s="32" t="s">
        <v>40</v>
      </c>
      <c r="E279" s="31" t="s">
        <v>180</v>
      </c>
      <c r="F279" s="31" t="s">
        <v>176</v>
      </c>
      <c r="G279" s="31" t="s">
        <v>184</v>
      </c>
      <c r="H279" s="56">
        <v>66942.73</v>
      </c>
    </row>
    <row r="280" spans="1:8" x14ac:dyDescent="0.2">
      <c r="A280" s="54">
        <v>44378</v>
      </c>
      <c r="B280" s="55">
        <v>44409</v>
      </c>
      <c r="C280" s="31" t="s">
        <v>109</v>
      </c>
      <c r="D280" s="32" t="s">
        <v>110</v>
      </c>
      <c r="E280" s="31" t="s">
        <v>180</v>
      </c>
      <c r="F280" s="31" t="s">
        <v>172</v>
      </c>
      <c r="G280" s="31" t="s">
        <v>173</v>
      </c>
      <c r="H280" s="56">
        <v>50557.9</v>
      </c>
    </row>
    <row r="281" spans="1:8" x14ac:dyDescent="0.2">
      <c r="A281" s="54">
        <v>44378</v>
      </c>
      <c r="B281" s="55">
        <v>44409</v>
      </c>
      <c r="C281" s="31" t="s">
        <v>169</v>
      </c>
      <c r="D281" s="32" t="s">
        <v>10</v>
      </c>
      <c r="E281" s="31" t="s">
        <v>180</v>
      </c>
      <c r="F281" s="31" t="s">
        <v>176</v>
      </c>
      <c r="G281" s="31" t="s">
        <v>184</v>
      </c>
      <c r="H281" s="56">
        <v>16288.48</v>
      </c>
    </row>
    <row r="282" spans="1:8" x14ac:dyDescent="0.2">
      <c r="A282" s="54">
        <v>44378</v>
      </c>
      <c r="B282" s="55">
        <v>44409</v>
      </c>
      <c r="C282" s="31" t="s">
        <v>99</v>
      </c>
      <c r="D282" s="32" t="s">
        <v>95</v>
      </c>
      <c r="E282" s="31" t="s">
        <v>131</v>
      </c>
      <c r="F282" s="31" t="s">
        <v>177</v>
      </c>
      <c r="G282" s="31" t="s">
        <v>177</v>
      </c>
      <c r="H282" s="56">
        <v>12127.73</v>
      </c>
    </row>
    <row r="283" spans="1:8" x14ac:dyDescent="0.2">
      <c r="A283" s="54">
        <v>44378</v>
      </c>
      <c r="B283" s="55">
        <v>44409</v>
      </c>
      <c r="C283" s="31" t="s">
        <v>98</v>
      </c>
      <c r="D283" s="32" t="s">
        <v>94</v>
      </c>
      <c r="E283" s="31" t="s">
        <v>131</v>
      </c>
      <c r="F283" s="31" t="s">
        <v>177</v>
      </c>
      <c r="G283" s="31" t="s">
        <v>177</v>
      </c>
      <c r="H283" s="56">
        <v>12113.07</v>
      </c>
    </row>
    <row r="284" spans="1:8" x14ac:dyDescent="0.2">
      <c r="A284" s="54">
        <v>44378</v>
      </c>
      <c r="B284" s="55">
        <v>44409</v>
      </c>
      <c r="C284" s="31" t="s">
        <v>100</v>
      </c>
      <c r="D284" s="32" t="s">
        <v>96</v>
      </c>
      <c r="E284" s="31" t="s">
        <v>131</v>
      </c>
      <c r="F284" s="31" t="s">
        <v>177</v>
      </c>
      <c r="G284" s="31" t="s">
        <v>177</v>
      </c>
      <c r="H284" s="56">
        <v>12084.37</v>
      </c>
    </row>
    <row r="285" spans="1:8" x14ac:dyDescent="0.2">
      <c r="A285" s="54">
        <v>44378</v>
      </c>
      <c r="B285" s="55">
        <v>44409</v>
      </c>
      <c r="C285" s="31" t="s">
        <v>102</v>
      </c>
      <c r="D285" s="32" t="s">
        <v>101</v>
      </c>
      <c r="E285" s="31" t="s">
        <v>131</v>
      </c>
      <c r="F285" s="31" t="s">
        <v>177</v>
      </c>
      <c r="G285" s="31" t="s">
        <v>177</v>
      </c>
      <c r="H285" s="56">
        <v>12026.49</v>
      </c>
    </row>
    <row r="286" spans="1:8" x14ac:dyDescent="0.2">
      <c r="A286" s="54">
        <v>44378</v>
      </c>
      <c r="B286" s="55">
        <v>44409</v>
      </c>
      <c r="C286" s="31" t="s">
        <v>105</v>
      </c>
      <c r="D286" s="32" t="s">
        <v>106</v>
      </c>
      <c r="E286" s="31" t="s">
        <v>131</v>
      </c>
      <c r="F286" s="31" t="s">
        <v>177</v>
      </c>
      <c r="G286" s="31" t="s">
        <v>177</v>
      </c>
      <c r="H286" s="56">
        <v>8024.09</v>
      </c>
    </row>
    <row r="287" spans="1:8" x14ac:dyDescent="0.2">
      <c r="A287" s="54">
        <v>44378</v>
      </c>
      <c r="B287" s="55">
        <v>44409</v>
      </c>
      <c r="C287" s="31" t="s">
        <v>97</v>
      </c>
      <c r="D287" s="32" t="s">
        <v>93</v>
      </c>
      <c r="E287" s="31" t="s">
        <v>131</v>
      </c>
      <c r="F287" s="31" t="s">
        <v>177</v>
      </c>
      <c r="G287" s="31" t="s">
        <v>177</v>
      </c>
      <c r="H287" s="56">
        <v>3968.57</v>
      </c>
    </row>
    <row r="288" spans="1:8" x14ac:dyDescent="0.2">
      <c r="A288" s="54">
        <v>44378</v>
      </c>
      <c r="B288" s="55">
        <v>44409</v>
      </c>
      <c r="C288" s="31" t="s">
        <v>47</v>
      </c>
      <c r="D288" s="32"/>
      <c r="E288" s="31" t="s">
        <v>131</v>
      </c>
      <c r="F288" s="31" t="s">
        <v>188</v>
      </c>
      <c r="G288" s="31" t="s">
        <v>185</v>
      </c>
      <c r="H288" s="57">
        <f>25137.36+38063.47</f>
        <v>63200.83</v>
      </c>
    </row>
    <row r="289" spans="1:8" x14ac:dyDescent="0.2">
      <c r="A289" s="54">
        <v>44378</v>
      </c>
      <c r="B289" s="55">
        <v>44409</v>
      </c>
      <c r="C289" s="31" t="s">
        <v>49</v>
      </c>
      <c r="D289" s="32"/>
      <c r="E289" s="31" t="s">
        <v>131</v>
      </c>
      <c r="F289" s="31" t="s">
        <v>188</v>
      </c>
      <c r="G289" s="31" t="s">
        <v>185</v>
      </c>
      <c r="H289" s="56">
        <v>617573.25</v>
      </c>
    </row>
    <row r="290" spans="1:8" x14ac:dyDescent="0.2">
      <c r="A290" s="54">
        <v>44378</v>
      </c>
      <c r="B290" s="55">
        <v>44409</v>
      </c>
      <c r="C290" s="31" t="s">
        <v>50</v>
      </c>
      <c r="D290" s="32"/>
      <c r="E290" s="31" t="s">
        <v>131</v>
      </c>
      <c r="F290" s="31" t="s">
        <v>188</v>
      </c>
      <c r="G290" s="31" t="s">
        <v>185</v>
      </c>
      <c r="H290" s="57">
        <f>251513+231794.29+30249.25</f>
        <v>513556.54000000004</v>
      </c>
    </row>
    <row r="291" spans="1:8" x14ac:dyDescent="0.2">
      <c r="A291" s="54">
        <v>44378</v>
      </c>
      <c r="B291" s="55">
        <v>44409</v>
      </c>
      <c r="C291" s="31" t="s">
        <v>52</v>
      </c>
      <c r="D291" s="32"/>
      <c r="E291" s="31" t="s">
        <v>131</v>
      </c>
      <c r="F291" s="31" t="s">
        <v>186</v>
      </c>
      <c r="G291" s="31" t="s">
        <v>186</v>
      </c>
      <c r="H291" s="56">
        <v>100000</v>
      </c>
    </row>
    <row r="292" spans="1:8" x14ac:dyDescent="0.2">
      <c r="A292" s="54">
        <v>44378</v>
      </c>
      <c r="B292" s="55">
        <v>44409</v>
      </c>
      <c r="C292" s="31" t="s">
        <v>54</v>
      </c>
      <c r="D292" s="32"/>
      <c r="E292" s="31" t="s">
        <v>131</v>
      </c>
      <c r="F292" s="31" t="s">
        <v>188</v>
      </c>
      <c r="G292" s="31" t="s">
        <v>187</v>
      </c>
      <c r="H292" s="56">
        <v>1000000</v>
      </c>
    </row>
    <row r="293" spans="1:8" x14ac:dyDescent="0.2">
      <c r="A293" s="54">
        <v>44378</v>
      </c>
      <c r="B293" s="55">
        <v>44409</v>
      </c>
      <c r="C293" s="31" t="s">
        <v>57</v>
      </c>
      <c r="D293" s="32"/>
      <c r="E293" s="31" t="s">
        <v>131</v>
      </c>
      <c r="F293" s="31" t="s">
        <v>188</v>
      </c>
      <c r="G293" s="31" t="s">
        <v>189</v>
      </c>
      <c r="H293" s="56">
        <v>317330</v>
      </c>
    </row>
    <row r="294" spans="1:8" x14ac:dyDescent="0.2">
      <c r="A294" s="54">
        <v>44378</v>
      </c>
      <c r="B294" s="55">
        <v>44409</v>
      </c>
      <c r="C294" s="31" t="s">
        <v>59</v>
      </c>
      <c r="D294" s="32"/>
      <c r="E294" s="31" t="s">
        <v>131</v>
      </c>
      <c r="F294" s="31" t="s">
        <v>188</v>
      </c>
      <c r="G294" s="31" t="s">
        <v>185</v>
      </c>
      <c r="H294" s="56">
        <v>3000</v>
      </c>
    </row>
    <row r="295" spans="1:8" x14ac:dyDescent="0.2">
      <c r="A295" s="54">
        <v>44378</v>
      </c>
      <c r="B295" s="55">
        <v>44409</v>
      </c>
      <c r="C295" s="31" t="s">
        <v>103</v>
      </c>
      <c r="D295" s="32"/>
      <c r="E295" s="31" t="s">
        <v>131</v>
      </c>
      <c r="F295" s="31" t="s">
        <v>177</v>
      </c>
      <c r="G295" s="31" t="s">
        <v>177</v>
      </c>
      <c r="H295" s="56">
        <v>22405.84</v>
      </c>
    </row>
    <row r="296" spans="1:8" x14ac:dyDescent="0.2">
      <c r="A296" s="54">
        <v>44378</v>
      </c>
      <c r="B296" s="55">
        <v>44409</v>
      </c>
      <c r="C296" s="31" t="s">
        <v>121</v>
      </c>
      <c r="D296" s="32"/>
      <c r="E296" s="31" t="s">
        <v>181</v>
      </c>
      <c r="F296" s="31" t="s">
        <v>179</v>
      </c>
      <c r="G296" s="31" t="s">
        <v>179</v>
      </c>
      <c r="H296" s="56">
        <v>1009316.48</v>
      </c>
    </row>
    <row r="297" spans="1:8" x14ac:dyDescent="0.2">
      <c r="A297" s="54">
        <v>44378</v>
      </c>
      <c r="B297" s="55">
        <v>44409</v>
      </c>
      <c r="C297" s="31" t="s">
        <v>124</v>
      </c>
      <c r="D297" s="32"/>
      <c r="E297" s="31" t="s">
        <v>181</v>
      </c>
      <c r="F297" s="31" t="s">
        <v>111</v>
      </c>
      <c r="G297" s="31" t="s">
        <v>111</v>
      </c>
      <c r="H297" s="56">
        <v>1187817.75</v>
      </c>
    </row>
    <row r="298" spans="1:8" x14ac:dyDescent="0.2">
      <c r="A298" s="54">
        <v>44378</v>
      </c>
      <c r="B298" s="55">
        <v>44409</v>
      </c>
      <c r="C298" s="31" t="s">
        <v>125</v>
      </c>
      <c r="D298" s="32"/>
      <c r="E298" s="31" t="s">
        <v>180</v>
      </c>
      <c r="F298" s="31" t="s">
        <v>170</v>
      </c>
      <c r="G298" s="31" t="s">
        <v>208</v>
      </c>
      <c r="H298" s="56">
        <v>971771.57</v>
      </c>
    </row>
    <row r="299" spans="1:8" x14ac:dyDescent="0.2">
      <c r="A299" s="54">
        <v>44378</v>
      </c>
      <c r="B299" s="55">
        <v>44409</v>
      </c>
      <c r="C299" s="31" t="s">
        <v>138</v>
      </c>
      <c r="D299" s="32"/>
      <c r="E299" s="31" t="s">
        <v>131</v>
      </c>
      <c r="F299" s="31" t="s">
        <v>178</v>
      </c>
      <c r="G299" s="31" t="s">
        <v>178</v>
      </c>
      <c r="H299" s="56">
        <v>1050644.45</v>
      </c>
    </row>
    <row r="300" spans="1:8" x14ac:dyDescent="0.2">
      <c r="A300" s="54">
        <v>44378</v>
      </c>
      <c r="B300" s="55">
        <v>44409</v>
      </c>
      <c r="C300" s="31" t="s">
        <v>140</v>
      </c>
      <c r="D300" s="32"/>
      <c r="E300" s="31" t="s">
        <v>180</v>
      </c>
      <c r="F300" s="31" t="s">
        <v>172</v>
      </c>
      <c r="G300" s="31" t="s">
        <v>175</v>
      </c>
      <c r="H300" s="56">
        <v>967842.66</v>
      </c>
    </row>
    <row r="301" spans="1:8" x14ac:dyDescent="0.2">
      <c r="A301" s="54">
        <v>44409</v>
      </c>
      <c r="B301" s="55">
        <v>44440</v>
      </c>
      <c r="C301" s="31" t="s">
        <v>24</v>
      </c>
      <c r="D301" s="32" t="s">
        <v>25</v>
      </c>
      <c r="E301" s="31" t="s">
        <v>180</v>
      </c>
      <c r="F301" s="31" t="s">
        <v>176</v>
      </c>
      <c r="G301" s="31" t="s">
        <v>183</v>
      </c>
      <c r="H301" s="56">
        <v>625674.18000000005</v>
      </c>
    </row>
    <row r="302" spans="1:8" x14ac:dyDescent="0.2">
      <c r="A302" s="54">
        <v>44409</v>
      </c>
      <c r="B302" s="55">
        <v>44440</v>
      </c>
      <c r="C302" s="31" t="s">
        <v>126</v>
      </c>
      <c r="D302" s="32" t="s">
        <v>127</v>
      </c>
      <c r="E302" s="31" t="s">
        <v>180</v>
      </c>
      <c r="F302" s="31" t="s">
        <v>172</v>
      </c>
      <c r="G302" s="31" t="s">
        <v>174</v>
      </c>
      <c r="H302" s="56">
        <v>341284.49</v>
      </c>
    </row>
    <row r="303" spans="1:8" x14ac:dyDescent="0.2">
      <c r="A303" s="54">
        <v>44409</v>
      </c>
      <c r="B303" s="55">
        <v>44440</v>
      </c>
      <c r="C303" s="31" t="s">
        <v>34</v>
      </c>
      <c r="D303" s="32" t="s">
        <v>35</v>
      </c>
      <c r="E303" s="31" t="s">
        <v>180</v>
      </c>
      <c r="F303" s="31" t="s">
        <v>176</v>
      </c>
      <c r="G303" s="31" t="s">
        <v>183</v>
      </c>
      <c r="H303" s="56">
        <v>317599.65000000002</v>
      </c>
    </row>
    <row r="304" spans="1:8" x14ac:dyDescent="0.2">
      <c r="A304" s="54">
        <v>44409</v>
      </c>
      <c r="B304" s="55">
        <v>44440</v>
      </c>
      <c r="C304" s="31" t="s">
        <v>18</v>
      </c>
      <c r="D304" s="32" t="s">
        <v>19</v>
      </c>
      <c r="E304" s="31" t="s">
        <v>180</v>
      </c>
      <c r="F304" s="31" t="s">
        <v>176</v>
      </c>
      <c r="G304" s="31" t="s">
        <v>184</v>
      </c>
      <c r="H304" s="56">
        <v>275678.37</v>
      </c>
    </row>
    <row r="305" spans="1:8" x14ac:dyDescent="0.2">
      <c r="A305" s="54">
        <v>44409</v>
      </c>
      <c r="B305" s="55">
        <v>44440</v>
      </c>
      <c r="C305" s="31" t="s">
        <v>81</v>
      </c>
      <c r="D305" s="32" t="s">
        <v>72</v>
      </c>
      <c r="E305" s="31" t="s">
        <v>180</v>
      </c>
      <c r="F305" s="31" t="s">
        <v>176</v>
      </c>
      <c r="G305" s="31" t="s">
        <v>184</v>
      </c>
      <c r="H305" s="56">
        <v>243537.6</v>
      </c>
    </row>
    <row r="306" spans="1:8" x14ac:dyDescent="0.2">
      <c r="A306" s="54">
        <v>44409</v>
      </c>
      <c r="B306" s="55">
        <v>44440</v>
      </c>
      <c r="C306" s="31" t="s">
        <v>45</v>
      </c>
      <c r="D306" s="32" t="s">
        <v>46</v>
      </c>
      <c r="E306" s="31" t="s">
        <v>180</v>
      </c>
      <c r="F306" s="31" t="s">
        <v>172</v>
      </c>
      <c r="G306" s="31" t="s">
        <v>173</v>
      </c>
      <c r="H306" s="56">
        <v>235917.49</v>
      </c>
    </row>
    <row r="307" spans="1:8" x14ac:dyDescent="0.2">
      <c r="A307" s="54">
        <v>44409</v>
      </c>
      <c r="B307" s="55">
        <v>44440</v>
      </c>
      <c r="C307" s="31" t="s">
        <v>90</v>
      </c>
      <c r="D307" s="32" t="s">
        <v>91</v>
      </c>
      <c r="E307" s="31" t="s">
        <v>180</v>
      </c>
      <c r="F307" s="31" t="s">
        <v>176</v>
      </c>
      <c r="G307" s="31" t="s">
        <v>183</v>
      </c>
      <c r="H307" s="56">
        <v>152873.43</v>
      </c>
    </row>
    <row r="308" spans="1:8" x14ac:dyDescent="0.2">
      <c r="A308" s="54">
        <v>44409</v>
      </c>
      <c r="B308" s="55">
        <v>44440</v>
      </c>
      <c r="C308" s="31" t="s">
        <v>27</v>
      </c>
      <c r="D308" s="32" t="s">
        <v>28</v>
      </c>
      <c r="E308" s="31" t="s">
        <v>180</v>
      </c>
      <c r="F308" s="31" t="s">
        <v>172</v>
      </c>
      <c r="G308" s="31" t="s">
        <v>173</v>
      </c>
      <c r="H308" s="56">
        <v>119277.06</v>
      </c>
    </row>
    <row r="309" spans="1:8" x14ac:dyDescent="0.2">
      <c r="A309" s="54">
        <v>44409</v>
      </c>
      <c r="B309" s="55">
        <v>44440</v>
      </c>
      <c r="C309" s="31" t="s">
        <v>36</v>
      </c>
      <c r="D309" s="32" t="s">
        <v>37</v>
      </c>
      <c r="E309" s="31" t="s">
        <v>180</v>
      </c>
      <c r="F309" s="31" t="s">
        <v>176</v>
      </c>
      <c r="G309" s="31" t="s">
        <v>184</v>
      </c>
      <c r="H309" s="56">
        <v>98807.28</v>
      </c>
    </row>
    <row r="310" spans="1:8" x14ac:dyDescent="0.2">
      <c r="A310" s="54">
        <v>44409</v>
      </c>
      <c r="B310" s="55">
        <v>44440</v>
      </c>
      <c r="C310" s="31" t="s">
        <v>163</v>
      </c>
      <c r="D310" s="32" t="s">
        <v>40</v>
      </c>
      <c r="E310" s="31" t="s">
        <v>180</v>
      </c>
      <c r="F310" s="31" t="s">
        <v>176</v>
      </c>
      <c r="G310" s="31" t="s">
        <v>184</v>
      </c>
      <c r="H310" s="56">
        <v>73505.3</v>
      </c>
    </row>
    <row r="311" spans="1:8" x14ac:dyDescent="0.2">
      <c r="A311" s="54">
        <v>44409</v>
      </c>
      <c r="B311" s="55">
        <v>44440</v>
      </c>
      <c r="C311" s="31" t="s">
        <v>11</v>
      </c>
      <c r="D311" s="32" t="s">
        <v>12</v>
      </c>
      <c r="E311" s="31" t="s">
        <v>180</v>
      </c>
      <c r="F311" s="31" t="s">
        <v>172</v>
      </c>
      <c r="G311" s="31" t="s">
        <v>173</v>
      </c>
      <c r="H311" s="56">
        <v>73084.56</v>
      </c>
    </row>
    <row r="312" spans="1:8" x14ac:dyDescent="0.2">
      <c r="A312" s="54">
        <v>44409</v>
      </c>
      <c r="B312" s="55">
        <v>44440</v>
      </c>
      <c r="C312" s="31" t="s">
        <v>109</v>
      </c>
      <c r="D312" s="32" t="s">
        <v>110</v>
      </c>
      <c r="E312" s="31" t="s">
        <v>180</v>
      </c>
      <c r="F312" s="31" t="s">
        <v>172</v>
      </c>
      <c r="G312" s="31" t="s">
        <v>173</v>
      </c>
      <c r="H312" s="56">
        <v>49381.38</v>
      </c>
    </row>
    <row r="313" spans="1:8" x14ac:dyDescent="0.2">
      <c r="A313" s="54">
        <v>44409</v>
      </c>
      <c r="B313" s="55">
        <v>44440</v>
      </c>
      <c r="C313" s="31" t="s">
        <v>169</v>
      </c>
      <c r="D313" s="32" t="s">
        <v>10</v>
      </c>
      <c r="E313" s="31" t="s">
        <v>180</v>
      </c>
      <c r="F313" s="31" t="s">
        <v>176</v>
      </c>
      <c r="G313" s="31" t="s">
        <v>184</v>
      </c>
      <c r="H313" s="56">
        <v>16389.439999999999</v>
      </c>
    </row>
    <row r="314" spans="1:8" x14ac:dyDescent="0.2">
      <c r="A314" s="54">
        <v>44409</v>
      </c>
      <c r="B314" s="55">
        <v>44440</v>
      </c>
      <c r="C314" s="31" t="s">
        <v>100</v>
      </c>
      <c r="D314" s="32" t="s">
        <v>96</v>
      </c>
      <c r="E314" s="31" t="s">
        <v>131</v>
      </c>
      <c r="F314" s="31" t="s">
        <v>177</v>
      </c>
      <c r="G314" s="31" t="s">
        <v>177</v>
      </c>
      <c r="H314" s="56">
        <v>12273.87</v>
      </c>
    </row>
    <row r="315" spans="1:8" x14ac:dyDescent="0.2">
      <c r="A315" s="54">
        <v>44409</v>
      </c>
      <c r="B315" s="55">
        <v>44440</v>
      </c>
      <c r="C315" s="31" t="s">
        <v>98</v>
      </c>
      <c r="D315" s="32" t="s">
        <v>94</v>
      </c>
      <c r="E315" s="31" t="s">
        <v>131</v>
      </c>
      <c r="F315" s="31" t="s">
        <v>177</v>
      </c>
      <c r="G315" s="31" t="s">
        <v>177</v>
      </c>
      <c r="H315" s="56">
        <v>12193.64</v>
      </c>
    </row>
    <row r="316" spans="1:8" x14ac:dyDescent="0.2">
      <c r="A316" s="54">
        <v>44409</v>
      </c>
      <c r="B316" s="55">
        <v>44440</v>
      </c>
      <c r="C316" s="31" t="s">
        <v>99</v>
      </c>
      <c r="D316" s="32" t="s">
        <v>95</v>
      </c>
      <c r="E316" s="31" t="s">
        <v>131</v>
      </c>
      <c r="F316" s="31" t="s">
        <v>177</v>
      </c>
      <c r="G316" s="31" t="s">
        <v>177</v>
      </c>
      <c r="H316" s="56">
        <v>12149.6</v>
      </c>
    </row>
    <row r="317" spans="1:8" x14ac:dyDescent="0.2">
      <c r="A317" s="54">
        <v>44409</v>
      </c>
      <c r="B317" s="55">
        <v>44440</v>
      </c>
      <c r="C317" s="31" t="s">
        <v>102</v>
      </c>
      <c r="D317" s="32" t="s">
        <v>101</v>
      </c>
      <c r="E317" s="31" t="s">
        <v>131</v>
      </c>
      <c r="F317" s="31" t="s">
        <v>177</v>
      </c>
      <c r="G317" s="31" t="s">
        <v>177</v>
      </c>
      <c r="H317" s="56">
        <v>12140.94</v>
      </c>
    </row>
    <row r="318" spans="1:8" x14ac:dyDescent="0.2">
      <c r="A318" s="54">
        <v>44409</v>
      </c>
      <c r="B318" s="55">
        <v>44440</v>
      </c>
      <c r="C318" s="31" t="s">
        <v>105</v>
      </c>
      <c r="D318" s="32" t="s">
        <v>106</v>
      </c>
      <c r="E318" s="31" t="s">
        <v>131</v>
      </c>
      <c r="F318" s="31" t="s">
        <v>177</v>
      </c>
      <c r="G318" s="31" t="s">
        <v>177</v>
      </c>
      <c r="H318" s="56">
        <v>8147.01</v>
      </c>
    </row>
    <row r="319" spans="1:8" x14ac:dyDescent="0.2">
      <c r="A319" s="54">
        <v>44409</v>
      </c>
      <c r="B319" s="55">
        <v>44440</v>
      </c>
      <c r="C319" s="31" t="s">
        <v>97</v>
      </c>
      <c r="D319" s="32" t="s">
        <v>93</v>
      </c>
      <c r="E319" s="31" t="s">
        <v>131</v>
      </c>
      <c r="F319" s="31" t="s">
        <v>177</v>
      </c>
      <c r="G319" s="31" t="s">
        <v>177</v>
      </c>
      <c r="H319" s="56">
        <v>4015.42</v>
      </c>
    </row>
    <row r="320" spans="1:8" x14ac:dyDescent="0.2">
      <c r="A320" s="54">
        <v>44409</v>
      </c>
      <c r="B320" s="55">
        <v>44440</v>
      </c>
      <c r="C320" s="31" t="s">
        <v>47</v>
      </c>
      <c r="D320" s="32"/>
      <c r="E320" s="31" t="s">
        <v>131</v>
      </c>
      <c r="F320" s="31" t="s">
        <v>188</v>
      </c>
      <c r="G320" s="31" t="s">
        <v>185</v>
      </c>
      <c r="H320" s="56">
        <f>35369.33+17821.99</f>
        <v>53191.320000000007</v>
      </c>
    </row>
    <row r="321" spans="1:8" x14ac:dyDescent="0.2">
      <c r="A321" s="54">
        <v>44409</v>
      </c>
      <c r="B321" s="55">
        <v>44440</v>
      </c>
      <c r="C321" s="31" t="s">
        <v>49</v>
      </c>
      <c r="D321" s="32"/>
      <c r="E321" s="31" t="s">
        <v>131</v>
      </c>
      <c r="F321" s="31" t="s">
        <v>188</v>
      </c>
      <c r="G321" s="31" t="s">
        <v>185</v>
      </c>
      <c r="H321" s="56">
        <v>618672.34</v>
      </c>
    </row>
    <row r="322" spans="1:8" x14ac:dyDescent="0.2">
      <c r="A322" s="54">
        <v>44409</v>
      </c>
      <c r="B322" s="55">
        <v>44440</v>
      </c>
      <c r="C322" s="31" t="s">
        <v>50</v>
      </c>
      <c r="D322" s="32"/>
      <c r="E322" s="31" t="s">
        <v>131</v>
      </c>
      <c r="F322" s="31" t="s">
        <v>188</v>
      </c>
      <c r="G322" s="31" t="s">
        <v>185</v>
      </c>
      <c r="H322" s="56">
        <f>231443.77+30158.25+304490.24</f>
        <v>566092.26</v>
      </c>
    </row>
    <row r="323" spans="1:8" x14ac:dyDescent="0.2">
      <c r="A323" s="54">
        <v>44409</v>
      </c>
      <c r="B323" s="55">
        <v>44440</v>
      </c>
      <c r="C323" s="31" t="s">
        <v>52</v>
      </c>
      <c r="D323" s="32"/>
      <c r="E323" s="31" t="s">
        <v>131</v>
      </c>
      <c r="F323" s="31" t="s">
        <v>186</v>
      </c>
      <c r="G323" s="31" t="s">
        <v>186</v>
      </c>
      <c r="H323" s="56">
        <v>100000</v>
      </c>
    </row>
    <row r="324" spans="1:8" x14ac:dyDescent="0.2">
      <c r="A324" s="54">
        <v>44409</v>
      </c>
      <c r="B324" s="55">
        <v>44440</v>
      </c>
      <c r="C324" s="31" t="s">
        <v>54</v>
      </c>
      <c r="D324" s="32"/>
      <c r="E324" s="31" t="s">
        <v>131</v>
      </c>
      <c r="F324" s="31" t="s">
        <v>188</v>
      </c>
      <c r="G324" s="31" t="s">
        <v>187</v>
      </c>
      <c r="H324" s="56">
        <v>1000000</v>
      </c>
    </row>
    <row r="325" spans="1:8" x14ac:dyDescent="0.2">
      <c r="A325" s="54">
        <v>44409</v>
      </c>
      <c r="B325" s="55">
        <v>44440</v>
      </c>
      <c r="C325" s="31" t="s">
        <v>57</v>
      </c>
      <c r="D325" s="32"/>
      <c r="E325" s="31" t="s">
        <v>131</v>
      </c>
      <c r="F325" s="31" t="s">
        <v>188</v>
      </c>
      <c r="G325" s="31" t="s">
        <v>189</v>
      </c>
      <c r="H325" s="56">
        <v>343554.58</v>
      </c>
    </row>
    <row r="326" spans="1:8" x14ac:dyDescent="0.2">
      <c r="A326" s="54">
        <v>44409</v>
      </c>
      <c r="B326" s="55">
        <v>44440</v>
      </c>
      <c r="C326" s="31" t="s">
        <v>59</v>
      </c>
      <c r="D326" s="32"/>
      <c r="E326" s="31" t="s">
        <v>131</v>
      </c>
      <c r="F326" s="31" t="s">
        <v>188</v>
      </c>
      <c r="G326" s="31" t="s">
        <v>185</v>
      </c>
      <c r="H326" s="56">
        <v>3000</v>
      </c>
    </row>
    <row r="327" spans="1:8" x14ac:dyDescent="0.2">
      <c r="A327" s="54">
        <v>44409</v>
      </c>
      <c r="B327" s="55">
        <v>44440</v>
      </c>
      <c r="C327" s="31" t="s">
        <v>103</v>
      </c>
      <c r="D327" s="32"/>
      <c r="E327" s="31" t="s">
        <v>131</v>
      </c>
      <c r="F327" s="31" t="s">
        <v>177</v>
      </c>
      <c r="G327" s="31" t="s">
        <v>177</v>
      </c>
      <c r="H327" s="56">
        <v>22542.13</v>
      </c>
    </row>
    <row r="328" spans="1:8" x14ac:dyDescent="0.2">
      <c r="A328" s="54">
        <v>44409</v>
      </c>
      <c r="B328" s="55">
        <v>44440</v>
      </c>
      <c r="C328" s="31" t="s">
        <v>121</v>
      </c>
      <c r="D328" s="32"/>
      <c r="E328" s="31" t="s">
        <v>181</v>
      </c>
      <c r="F328" s="31" t="s">
        <v>179</v>
      </c>
      <c r="G328" s="31" t="s">
        <v>179</v>
      </c>
      <c r="H328" s="56">
        <v>988031.57</v>
      </c>
    </row>
    <row r="329" spans="1:8" x14ac:dyDescent="0.2">
      <c r="A329" s="54">
        <v>44409</v>
      </c>
      <c r="B329" s="55">
        <v>44440</v>
      </c>
      <c r="C329" s="31" t="s">
        <v>124</v>
      </c>
      <c r="D329" s="32"/>
      <c r="E329" s="31" t="s">
        <v>181</v>
      </c>
      <c r="F329" s="31" t="s">
        <v>111</v>
      </c>
      <c r="G329" s="31" t="s">
        <v>111</v>
      </c>
      <c r="H329" s="56">
        <v>1307256.6399999999</v>
      </c>
    </row>
    <row r="330" spans="1:8" x14ac:dyDescent="0.2">
      <c r="A330" s="54">
        <v>44409</v>
      </c>
      <c r="B330" s="55">
        <v>44440</v>
      </c>
      <c r="C330" s="31" t="s">
        <v>125</v>
      </c>
      <c r="D330" s="32"/>
      <c r="E330" s="31" t="s">
        <v>180</v>
      </c>
      <c r="F330" s="31" t="s">
        <v>170</v>
      </c>
      <c r="G330" s="31" t="s">
        <v>208</v>
      </c>
      <c r="H330" s="56">
        <v>975665.14</v>
      </c>
    </row>
    <row r="331" spans="1:8" x14ac:dyDescent="0.2">
      <c r="A331" s="54">
        <v>44409</v>
      </c>
      <c r="B331" s="55">
        <v>44440</v>
      </c>
      <c r="C331" s="31" t="s">
        <v>138</v>
      </c>
      <c r="D331" s="32"/>
      <c r="E331" s="31" t="s">
        <v>131</v>
      </c>
      <c r="F331" s="31" t="s">
        <v>178</v>
      </c>
      <c r="G331" s="31" t="s">
        <v>178</v>
      </c>
      <c r="H331" s="56">
        <v>1069534.46</v>
      </c>
    </row>
    <row r="332" spans="1:8" x14ac:dyDescent="0.2">
      <c r="A332" s="54">
        <v>44409</v>
      </c>
      <c r="B332" s="55">
        <v>44440</v>
      </c>
      <c r="C332" s="31" t="s">
        <v>140</v>
      </c>
      <c r="D332" s="32"/>
      <c r="E332" s="31" t="s">
        <v>180</v>
      </c>
      <c r="F332" s="31" t="s">
        <v>172</v>
      </c>
      <c r="G332" s="31" t="s">
        <v>175</v>
      </c>
      <c r="H332" s="56">
        <v>948738.84</v>
      </c>
    </row>
    <row r="333" spans="1:8" x14ac:dyDescent="0.2">
      <c r="A333" s="54">
        <v>44440</v>
      </c>
      <c r="B333" s="55">
        <v>44475</v>
      </c>
      <c r="C333" s="31" t="s">
        <v>128</v>
      </c>
      <c r="D333" s="32" t="s">
        <v>123</v>
      </c>
      <c r="E333" s="31" t="s">
        <v>180</v>
      </c>
      <c r="F333" s="31" t="s">
        <v>170</v>
      </c>
      <c r="G333" s="31" t="s">
        <v>171</v>
      </c>
      <c r="H333" s="56">
        <v>611562.6</v>
      </c>
    </row>
    <row r="334" spans="1:8" x14ac:dyDescent="0.2">
      <c r="A334" s="54">
        <v>44440</v>
      </c>
      <c r="B334" s="55">
        <v>44475</v>
      </c>
      <c r="C334" s="31" t="s">
        <v>24</v>
      </c>
      <c r="D334" s="32" t="s">
        <v>25</v>
      </c>
      <c r="E334" s="31" t="s">
        <v>180</v>
      </c>
      <c r="F334" s="31" t="s">
        <v>176</v>
      </c>
      <c r="G334" s="31" t="s">
        <v>183</v>
      </c>
      <c r="H334" s="56">
        <v>607567.85</v>
      </c>
    </row>
    <row r="335" spans="1:8" x14ac:dyDescent="0.2">
      <c r="A335" s="54">
        <v>44440</v>
      </c>
      <c r="B335" s="55">
        <v>44475</v>
      </c>
      <c r="C335" s="31" t="s">
        <v>126</v>
      </c>
      <c r="D335" s="32" t="s">
        <v>127</v>
      </c>
      <c r="E335" s="31" t="s">
        <v>180</v>
      </c>
      <c r="F335" s="31" t="s">
        <v>172</v>
      </c>
      <c r="G335" s="31" t="s">
        <v>174</v>
      </c>
      <c r="H335" s="56">
        <v>390966.49</v>
      </c>
    </row>
    <row r="336" spans="1:8" x14ac:dyDescent="0.2">
      <c r="A336" s="54">
        <v>44440</v>
      </c>
      <c r="B336" s="55">
        <v>44475</v>
      </c>
      <c r="C336" s="31" t="s">
        <v>34</v>
      </c>
      <c r="D336" s="32" t="s">
        <v>35</v>
      </c>
      <c r="E336" s="31" t="s">
        <v>180</v>
      </c>
      <c r="F336" s="31" t="s">
        <v>176</v>
      </c>
      <c r="G336" s="31" t="s">
        <v>183</v>
      </c>
      <c r="H336" s="56">
        <v>328905.88</v>
      </c>
    </row>
    <row r="337" spans="1:8" x14ac:dyDescent="0.2">
      <c r="A337" s="54">
        <v>44440</v>
      </c>
      <c r="B337" s="55">
        <v>44475</v>
      </c>
      <c r="C337" s="31" t="s">
        <v>18</v>
      </c>
      <c r="D337" s="32" t="s">
        <v>19</v>
      </c>
      <c r="E337" s="31" t="s">
        <v>180</v>
      </c>
      <c r="F337" s="31" t="s">
        <v>176</v>
      </c>
      <c r="G337" s="31" t="s">
        <v>184</v>
      </c>
      <c r="H337" s="56">
        <v>280555.58</v>
      </c>
    </row>
    <row r="338" spans="1:8" x14ac:dyDescent="0.2">
      <c r="A338" s="54">
        <v>44440</v>
      </c>
      <c r="B338" s="55">
        <v>44475</v>
      </c>
      <c r="C338" s="31" t="s">
        <v>81</v>
      </c>
      <c r="D338" s="32" t="s">
        <v>72</v>
      </c>
      <c r="E338" s="31" t="s">
        <v>180</v>
      </c>
      <c r="F338" s="31" t="s">
        <v>176</v>
      </c>
      <c r="G338" s="31" t="s">
        <v>184</v>
      </c>
      <c r="H338" s="56">
        <v>250362.4</v>
      </c>
    </row>
    <row r="339" spans="1:8" x14ac:dyDescent="0.2">
      <c r="A339" s="54">
        <v>44440</v>
      </c>
      <c r="B339" s="55">
        <v>44475</v>
      </c>
      <c r="C339" s="31" t="s">
        <v>45</v>
      </c>
      <c r="D339" s="32" t="s">
        <v>46</v>
      </c>
      <c r="E339" s="31" t="s">
        <v>180</v>
      </c>
      <c r="F339" s="31" t="s">
        <v>172</v>
      </c>
      <c r="G339" s="31" t="s">
        <v>173</v>
      </c>
      <c r="H339" s="56">
        <v>240054.09</v>
      </c>
    </row>
    <row r="340" spans="1:8" x14ac:dyDescent="0.2">
      <c r="A340" s="54">
        <v>44440</v>
      </c>
      <c r="B340" s="55">
        <v>44475</v>
      </c>
      <c r="C340" s="31" t="s">
        <v>90</v>
      </c>
      <c r="D340" s="32" t="s">
        <v>91</v>
      </c>
      <c r="E340" s="31" t="s">
        <v>180</v>
      </c>
      <c r="F340" s="31" t="s">
        <v>176</v>
      </c>
      <c r="G340" s="31" t="s">
        <v>183</v>
      </c>
      <c r="H340" s="56">
        <v>149380.35</v>
      </c>
    </row>
    <row r="341" spans="1:8" x14ac:dyDescent="0.2">
      <c r="A341" s="54">
        <v>44440</v>
      </c>
      <c r="B341" s="55">
        <v>44475</v>
      </c>
      <c r="C341" s="31" t="s">
        <v>27</v>
      </c>
      <c r="D341" s="32" t="s">
        <v>28</v>
      </c>
      <c r="E341" s="31" t="s">
        <v>180</v>
      </c>
      <c r="F341" s="31" t="s">
        <v>172</v>
      </c>
      <c r="G341" s="31" t="s">
        <v>173</v>
      </c>
      <c r="H341" s="56">
        <v>127449.02</v>
      </c>
    </row>
    <row r="342" spans="1:8" x14ac:dyDescent="0.2">
      <c r="A342" s="54">
        <v>44440</v>
      </c>
      <c r="B342" s="55">
        <v>44475</v>
      </c>
      <c r="C342" s="31" t="s">
        <v>36</v>
      </c>
      <c r="D342" s="32" t="s">
        <v>37</v>
      </c>
      <c r="E342" s="31" t="s">
        <v>180</v>
      </c>
      <c r="F342" s="31" t="s">
        <v>176</v>
      </c>
      <c r="G342" s="31" t="s">
        <v>184</v>
      </c>
      <c r="H342" s="56">
        <v>99700.55</v>
      </c>
    </row>
    <row r="343" spans="1:8" x14ac:dyDescent="0.2">
      <c r="A343" s="54">
        <v>44440</v>
      </c>
      <c r="B343" s="55">
        <v>44475</v>
      </c>
      <c r="C343" s="31" t="s">
        <v>163</v>
      </c>
      <c r="D343" s="32" t="s">
        <v>40</v>
      </c>
      <c r="E343" s="31" t="s">
        <v>180</v>
      </c>
      <c r="F343" s="31" t="s">
        <v>176</v>
      </c>
      <c r="G343" s="31" t="s">
        <v>184</v>
      </c>
      <c r="H343" s="56">
        <v>75307.009999999995</v>
      </c>
    </row>
    <row r="344" spans="1:8" x14ac:dyDescent="0.2">
      <c r="A344" s="54">
        <v>44440</v>
      </c>
      <c r="B344" s="55">
        <v>44475</v>
      </c>
      <c r="C344" s="31" t="s">
        <v>11</v>
      </c>
      <c r="D344" s="32" t="s">
        <v>12</v>
      </c>
      <c r="E344" s="31" t="s">
        <v>180</v>
      </c>
      <c r="F344" s="31" t="s">
        <v>172</v>
      </c>
      <c r="G344" s="31" t="s">
        <v>173</v>
      </c>
      <c r="H344" s="56">
        <v>74949.75</v>
      </c>
    </row>
    <row r="345" spans="1:8" x14ac:dyDescent="0.2">
      <c r="A345" s="54">
        <v>44440</v>
      </c>
      <c r="B345" s="55">
        <v>44475</v>
      </c>
      <c r="C345" s="31" t="s">
        <v>109</v>
      </c>
      <c r="D345" s="32" t="s">
        <v>110</v>
      </c>
      <c r="E345" s="31" t="s">
        <v>180</v>
      </c>
      <c r="F345" s="31" t="s">
        <v>172</v>
      </c>
      <c r="G345" s="31" t="s">
        <v>173</v>
      </c>
      <c r="H345" s="56">
        <v>52366.22</v>
      </c>
    </row>
    <row r="346" spans="1:8" x14ac:dyDescent="0.2">
      <c r="A346" s="54">
        <v>44440</v>
      </c>
      <c r="B346" s="55">
        <v>44475</v>
      </c>
      <c r="C346" s="31" t="s">
        <v>166</v>
      </c>
      <c r="D346" s="32" t="s">
        <v>168</v>
      </c>
      <c r="E346" s="31" t="s">
        <v>180</v>
      </c>
      <c r="F346" s="31" t="s">
        <v>172</v>
      </c>
      <c r="G346" s="31" t="s">
        <v>173</v>
      </c>
      <c r="H346" s="56">
        <v>39939.800000000003</v>
      </c>
    </row>
    <row r="347" spans="1:8" x14ac:dyDescent="0.2">
      <c r="A347" s="54">
        <v>44440</v>
      </c>
      <c r="B347" s="55">
        <v>44475</v>
      </c>
      <c r="C347" s="31" t="s">
        <v>169</v>
      </c>
      <c r="D347" s="32" t="s">
        <v>10</v>
      </c>
      <c r="E347" s="31" t="s">
        <v>180</v>
      </c>
      <c r="F347" s="31" t="s">
        <v>176</v>
      </c>
      <c r="G347" s="31" t="s">
        <v>184</v>
      </c>
      <c r="H347" s="56">
        <v>15649.05</v>
      </c>
    </row>
    <row r="348" spans="1:8" x14ac:dyDescent="0.2">
      <c r="A348" s="54">
        <v>44440</v>
      </c>
      <c r="B348" s="55">
        <v>44475</v>
      </c>
      <c r="C348" s="31" t="s">
        <v>100</v>
      </c>
      <c r="D348" s="32" t="s">
        <v>96</v>
      </c>
      <c r="E348" s="31" t="s">
        <v>131</v>
      </c>
      <c r="F348" s="31" t="s">
        <v>177</v>
      </c>
      <c r="G348" s="31" t="s">
        <v>177</v>
      </c>
      <c r="H348" s="56">
        <v>12467.14</v>
      </c>
    </row>
    <row r="349" spans="1:8" x14ac:dyDescent="0.2">
      <c r="A349" s="54">
        <v>44440</v>
      </c>
      <c r="B349" s="55">
        <v>44475</v>
      </c>
      <c r="C349" s="31" t="s">
        <v>98</v>
      </c>
      <c r="D349" s="32" t="s">
        <v>94</v>
      </c>
      <c r="E349" s="31" t="s">
        <v>131</v>
      </c>
      <c r="F349" s="31" t="s">
        <v>177</v>
      </c>
      <c r="G349" s="31" t="s">
        <v>177</v>
      </c>
      <c r="H349" s="56">
        <v>12213.3</v>
      </c>
    </row>
    <row r="350" spans="1:8" x14ac:dyDescent="0.2">
      <c r="A350" s="54">
        <v>44440</v>
      </c>
      <c r="B350" s="55">
        <v>44475</v>
      </c>
      <c r="C350" s="31" t="s">
        <v>102</v>
      </c>
      <c r="D350" s="32" t="s">
        <v>101</v>
      </c>
      <c r="E350" s="31" t="s">
        <v>131</v>
      </c>
      <c r="F350" s="31" t="s">
        <v>177</v>
      </c>
      <c r="G350" s="31" t="s">
        <v>177</v>
      </c>
      <c r="H350" s="56">
        <v>12099.32</v>
      </c>
    </row>
    <row r="351" spans="1:8" x14ac:dyDescent="0.2">
      <c r="A351" s="54">
        <v>44440</v>
      </c>
      <c r="B351" s="55">
        <v>44475</v>
      </c>
      <c r="C351" s="31" t="s">
        <v>99</v>
      </c>
      <c r="D351" s="32" t="s">
        <v>95</v>
      </c>
      <c r="E351" s="31" t="s">
        <v>131</v>
      </c>
      <c r="F351" s="31" t="s">
        <v>177</v>
      </c>
      <c r="G351" s="31" t="s">
        <v>177</v>
      </c>
      <c r="H351" s="56">
        <v>12069.39</v>
      </c>
    </row>
    <row r="352" spans="1:8" x14ac:dyDescent="0.2">
      <c r="A352" s="54">
        <v>44440</v>
      </c>
      <c r="B352" s="55">
        <v>44475</v>
      </c>
      <c r="C352" s="31" t="s">
        <v>105</v>
      </c>
      <c r="D352" s="32" t="s">
        <v>106</v>
      </c>
      <c r="E352" s="31" t="s">
        <v>131</v>
      </c>
      <c r="F352" s="31" t="s">
        <v>177</v>
      </c>
      <c r="G352" s="31" t="s">
        <v>177</v>
      </c>
      <c r="H352" s="56">
        <v>8124.66</v>
      </c>
    </row>
    <row r="353" spans="1:8" x14ac:dyDescent="0.2">
      <c r="A353" s="54">
        <v>44440</v>
      </c>
      <c r="B353" s="55">
        <v>44475</v>
      </c>
      <c r="C353" s="31" t="s">
        <v>97</v>
      </c>
      <c r="D353" s="32" t="s">
        <v>93</v>
      </c>
      <c r="E353" s="31" t="s">
        <v>131</v>
      </c>
      <c r="F353" s="31" t="s">
        <v>177</v>
      </c>
      <c r="G353" s="31" t="s">
        <v>177</v>
      </c>
      <c r="H353" s="56">
        <v>4014.45</v>
      </c>
    </row>
    <row r="354" spans="1:8" x14ac:dyDescent="0.2">
      <c r="A354" s="54">
        <v>44440</v>
      </c>
      <c r="B354" s="55">
        <v>44475</v>
      </c>
      <c r="C354" s="31" t="s">
        <v>47</v>
      </c>
      <c r="D354" s="32"/>
      <c r="E354" s="31" t="s">
        <v>131</v>
      </c>
      <c r="F354" s="31" t="s">
        <v>188</v>
      </c>
      <c r="G354" s="31" t="s">
        <v>185</v>
      </c>
      <c r="H354" s="56">
        <f>16780.38+35470.78</f>
        <v>52251.16</v>
      </c>
    </row>
    <row r="355" spans="1:8" x14ac:dyDescent="0.2">
      <c r="A355" s="54">
        <v>44440</v>
      </c>
      <c r="B355" s="55">
        <v>44475</v>
      </c>
      <c r="C355" s="31" t="s">
        <v>49</v>
      </c>
      <c r="D355" s="32"/>
      <c r="E355" s="31" t="s">
        <v>131</v>
      </c>
      <c r="F355" s="31" t="s">
        <v>188</v>
      </c>
      <c r="G355" s="31" t="s">
        <v>185</v>
      </c>
      <c r="H355" s="56">
        <v>372</v>
      </c>
    </row>
    <row r="356" spans="1:8" x14ac:dyDescent="0.2">
      <c r="A356" s="54">
        <v>44440</v>
      </c>
      <c r="B356" s="55">
        <v>44475</v>
      </c>
      <c r="C356" s="31" t="s">
        <v>50</v>
      </c>
      <c r="D356" s="32"/>
      <c r="E356" s="31" t="s">
        <v>131</v>
      </c>
      <c r="F356" s="31" t="s">
        <v>188</v>
      </c>
      <c r="G356" s="31" t="s">
        <v>185</v>
      </c>
      <c r="H356" s="56">
        <f>298689.21+233803.75+6782.48</f>
        <v>539275.43999999994</v>
      </c>
    </row>
    <row r="357" spans="1:8" x14ac:dyDescent="0.2">
      <c r="A357" s="54">
        <v>44440</v>
      </c>
      <c r="B357" s="55">
        <v>44475</v>
      </c>
      <c r="C357" s="31" t="s">
        <v>52</v>
      </c>
      <c r="D357" s="32"/>
      <c r="E357" s="31" t="s">
        <v>131</v>
      </c>
      <c r="F357" s="31" t="s">
        <v>186</v>
      </c>
      <c r="G357" s="31" t="s">
        <v>186</v>
      </c>
      <c r="H357" s="56">
        <v>100000</v>
      </c>
    </row>
    <row r="358" spans="1:8" x14ac:dyDescent="0.2">
      <c r="A358" s="54">
        <v>44440</v>
      </c>
      <c r="B358" s="55">
        <v>44475</v>
      </c>
      <c r="C358" s="31" t="s">
        <v>54</v>
      </c>
      <c r="D358" s="32"/>
      <c r="E358" s="31" t="s">
        <v>131</v>
      </c>
      <c r="F358" s="31" t="s">
        <v>188</v>
      </c>
      <c r="G358" s="31" t="s">
        <v>187</v>
      </c>
      <c r="H358" s="56">
        <v>1000000</v>
      </c>
    </row>
    <row r="359" spans="1:8" x14ac:dyDescent="0.2">
      <c r="A359" s="54">
        <v>44440</v>
      </c>
      <c r="B359" s="55">
        <v>44475</v>
      </c>
      <c r="C359" s="31" t="s">
        <v>57</v>
      </c>
      <c r="D359" s="32"/>
      <c r="E359" s="31" t="s">
        <v>131</v>
      </c>
      <c r="F359" s="31" t="s">
        <v>188</v>
      </c>
      <c r="G359" s="31" t="s">
        <v>189</v>
      </c>
      <c r="H359" s="56">
        <v>312815.59000000003</v>
      </c>
    </row>
    <row r="360" spans="1:8" x14ac:dyDescent="0.2">
      <c r="A360" s="54">
        <v>44440</v>
      </c>
      <c r="B360" s="55">
        <v>44475</v>
      </c>
      <c r="C360" s="31" t="s">
        <v>59</v>
      </c>
      <c r="D360" s="32"/>
      <c r="E360" s="31" t="s">
        <v>131</v>
      </c>
      <c r="F360" s="31" t="s">
        <v>188</v>
      </c>
      <c r="G360" s="31" t="s">
        <v>185</v>
      </c>
      <c r="H360" s="56">
        <v>3000</v>
      </c>
    </row>
    <row r="361" spans="1:8" x14ac:dyDescent="0.2">
      <c r="A361" s="54">
        <v>44440</v>
      </c>
      <c r="B361" s="55">
        <v>44475</v>
      </c>
      <c r="C361" s="31" t="s">
        <v>103</v>
      </c>
      <c r="D361" s="32"/>
      <c r="E361" s="31" t="s">
        <v>131</v>
      </c>
      <c r="F361" s="31" t="s">
        <v>177</v>
      </c>
      <c r="G361" s="31" t="s">
        <v>177</v>
      </c>
      <c r="H361" s="56">
        <v>40597.18</v>
      </c>
    </row>
    <row r="362" spans="1:8" x14ac:dyDescent="0.2">
      <c r="A362" s="54">
        <v>44440</v>
      </c>
      <c r="B362" s="55">
        <v>44475</v>
      </c>
      <c r="C362" s="31" t="s">
        <v>121</v>
      </c>
      <c r="D362" s="32"/>
      <c r="E362" s="31" t="s">
        <v>181</v>
      </c>
      <c r="F362" s="31" t="s">
        <v>179</v>
      </c>
      <c r="G362" s="31" t="s">
        <v>179</v>
      </c>
      <c r="H362" s="56">
        <v>1019615.63</v>
      </c>
    </row>
    <row r="363" spans="1:8" x14ac:dyDescent="0.2">
      <c r="A363" s="54">
        <v>44440</v>
      </c>
      <c r="B363" s="55">
        <v>44475</v>
      </c>
      <c r="C363" s="31" t="s">
        <v>124</v>
      </c>
      <c r="D363" s="32"/>
      <c r="E363" s="31" t="s">
        <v>181</v>
      </c>
      <c r="F363" s="31" t="s">
        <v>111</v>
      </c>
      <c r="G363" s="31" t="s">
        <v>111</v>
      </c>
      <c r="H363" s="56">
        <v>1299719.26</v>
      </c>
    </row>
    <row r="364" spans="1:8" x14ac:dyDescent="0.2">
      <c r="A364" s="54">
        <v>44440</v>
      </c>
      <c r="B364" s="55">
        <v>44475</v>
      </c>
      <c r="C364" s="31" t="s">
        <v>125</v>
      </c>
      <c r="D364" s="32"/>
      <c r="E364" s="31" t="s">
        <v>180</v>
      </c>
      <c r="F364" s="31" t="s">
        <v>170</v>
      </c>
      <c r="G364" s="31" t="s">
        <v>208</v>
      </c>
      <c r="H364" s="56">
        <v>993186.23</v>
      </c>
    </row>
    <row r="365" spans="1:8" x14ac:dyDescent="0.2">
      <c r="A365" s="54">
        <v>44440</v>
      </c>
      <c r="B365" s="55">
        <v>44475</v>
      </c>
      <c r="C365" s="31" t="s">
        <v>138</v>
      </c>
      <c r="D365" s="32"/>
      <c r="E365" s="31" t="s">
        <v>131</v>
      </c>
      <c r="F365" s="31" t="s">
        <v>178</v>
      </c>
      <c r="G365" s="31" t="s">
        <v>178</v>
      </c>
      <c r="H365" s="56">
        <v>1079429.23</v>
      </c>
    </row>
    <row r="366" spans="1:8" x14ac:dyDescent="0.2">
      <c r="A366" s="54">
        <v>44440</v>
      </c>
      <c r="B366" s="55">
        <v>44475</v>
      </c>
      <c r="C366" s="31" t="s">
        <v>140</v>
      </c>
      <c r="D366" s="32"/>
      <c r="E366" s="31" t="s">
        <v>180</v>
      </c>
      <c r="F366" s="31" t="s">
        <v>172</v>
      </c>
      <c r="G366" s="31" t="s">
        <v>175</v>
      </c>
      <c r="H366" s="56">
        <v>930535.24</v>
      </c>
    </row>
    <row r="367" spans="1:8" x14ac:dyDescent="0.2">
      <c r="A367" s="58">
        <v>44470</v>
      </c>
      <c r="B367" s="55">
        <v>44500</v>
      </c>
      <c r="C367" s="31" t="s">
        <v>128</v>
      </c>
      <c r="D367" s="31" t="s">
        <v>123</v>
      </c>
      <c r="E367" s="31" t="s">
        <v>180</v>
      </c>
      <c r="F367" s="31" t="s">
        <v>170</v>
      </c>
      <c r="G367" s="31" t="s">
        <v>171</v>
      </c>
      <c r="H367" s="56">
        <v>618637.80000000005</v>
      </c>
    </row>
    <row r="368" spans="1:8" x14ac:dyDescent="0.2">
      <c r="A368" s="58">
        <v>44470</v>
      </c>
      <c r="B368" s="55">
        <v>44500</v>
      </c>
      <c r="C368" s="31" t="s">
        <v>24</v>
      </c>
      <c r="D368" s="31" t="s">
        <v>25</v>
      </c>
      <c r="E368" s="31" t="s">
        <v>180</v>
      </c>
      <c r="F368" s="31" t="s">
        <v>176</v>
      </c>
      <c r="G368" s="31" t="s">
        <v>183</v>
      </c>
      <c r="H368" s="56">
        <v>573869.97</v>
      </c>
    </row>
    <row r="369" spans="1:8" x14ac:dyDescent="0.2">
      <c r="A369" s="58">
        <v>44470</v>
      </c>
      <c r="B369" s="55">
        <v>44500</v>
      </c>
      <c r="C369" s="31" t="s">
        <v>126</v>
      </c>
      <c r="D369" s="31" t="s">
        <v>127</v>
      </c>
      <c r="E369" s="31" t="s">
        <v>180</v>
      </c>
      <c r="F369" s="31" t="s">
        <v>172</v>
      </c>
      <c r="G369" s="31" t="s">
        <v>174</v>
      </c>
      <c r="H369" s="56">
        <v>362880.74</v>
      </c>
    </row>
    <row r="370" spans="1:8" x14ac:dyDescent="0.2">
      <c r="A370" s="58">
        <v>44470</v>
      </c>
      <c r="B370" s="55">
        <v>44500</v>
      </c>
      <c r="C370" s="31" t="s">
        <v>34</v>
      </c>
      <c r="D370" s="31" t="s">
        <v>35</v>
      </c>
      <c r="E370" s="31" t="s">
        <v>180</v>
      </c>
      <c r="F370" s="31" t="s">
        <v>176</v>
      </c>
      <c r="G370" s="31" t="s">
        <v>183</v>
      </c>
      <c r="H370" s="56">
        <v>317130.99</v>
      </c>
    </row>
    <row r="371" spans="1:8" x14ac:dyDescent="0.2">
      <c r="A371" s="58">
        <v>44470</v>
      </c>
      <c r="B371" s="55">
        <v>44500</v>
      </c>
      <c r="C371" s="31" t="s">
        <v>18</v>
      </c>
      <c r="D371" s="31" t="s">
        <v>19</v>
      </c>
      <c r="E371" s="31" t="s">
        <v>180</v>
      </c>
      <c r="F371" s="31" t="s">
        <v>176</v>
      </c>
      <c r="G371" s="31" t="s">
        <v>184</v>
      </c>
      <c r="H371" s="56">
        <v>278542.76</v>
      </c>
    </row>
    <row r="372" spans="1:8" x14ac:dyDescent="0.2">
      <c r="A372" s="58">
        <v>44470</v>
      </c>
      <c r="B372" s="55">
        <v>44500</v>
      </c>
      <c r="C372" s="31" t="s">
        <v>81</v>
      </c>
      <c r="D372" s="31" t="s">
        <v>72</v>
      </c>
      <c r="E372" s="31" t="s">
        <v>180</v>
      </c>
      <c r="F372" s="31" t="s">
        <v>176</v>
      </c>
      <c r="G372" s="31" t="s">
        <v>184</v>
      </c>
      <c r="H372" s="56">
        <v>250362.4</v>
      </c>
    </row>
    <row r="373" spans="1:8" x14ac:dyDescent="0.2">
      <c r="A373" s="58">
        <v>44470</v>
      </c>
      <c r="B373" s="55">
        <v>44500</v>
      </c>
      <c r="C373" s="31" t="s">
        <v>45</v>
      </c>
      <c r="D373" s="31" t="s">
        <v>46</v>
      </c>
      <c r="E373" s="31" t="s">
        <v>180</v>
      </c>
      <c r="F373" s="31" t="s">
        <v>172</v>
      </c>
      <c r="G373" s="31" t="s">
        <v>173</v>
      </c>
      <c r="H373" s="56">
        <v>247079.75</v>
      </c>
    </row>
    <row r="374" spans="1:8" x14ac:dyDescent="0.2">
      <c r="A374" s="58">
        <v>44470</v>
      </c>
      <c r="B374" s="55">
        <v>44500</v>
      </c>
      <c r="C374" s="31" t="s">
        <v>90</v>
      </c>
      <c r="D374" s="31" t="s">
        <v>91</v>
      </c>
      <c r="E374" s="31" t="s">
        <v>180</v>
      </c>
      <c r="F374" s="31" t="s">
        <v>176</v>
      </c>
      <c r="G374" s="31" t="s">
        <v>183</v>
      </c>
      <c r="H374" s="56">
        <v>141914.76</v>
      </c>
    </row>
    <row r="375" spans="1:8" x14ac:dyDescent="0.2">
      <c r="A375" s="58">
        <v>44470</v>
      </c>
      <c r="B375" s="55">
        <v>44500</v>
      </c>
      <c r="C375" s="31" t="s">
        <v>27</v>
      </c>
      <c r="D375" s="31" t="s">
        <v>28</v>
      </c>
      <c r="E375" s="31" t="s">
        <v>180</v>
      </c>
      <c r="F375" s="31" t="s">
        <v>172</v>
      </c>
      <c r="G375" s="31" t="s">
        <v>173</v>
      </c>
      <c r="H375" s="56">
        <v>128568.46</v>
      </c>
    </row>
    <row r="376" spans="1:8" x14ac:dyDescent="0.2">
      <c r="A376" s="58">
        <v>44470</v>
      </c>
      <c r="B376" s="55">
        <v>44500</v>
      </c>
      <c r="C376" s="31" t="s">
        <v>36</v>
      </c>
      <c r="D376" s="31" t="s">
        <v>37</v>
      </c>
      <c r="E376" s="31" t="s">
        <v>180</v>
      </c>
      <c r="F376" s="31" t="s">
        <v>176</v>
      </c>
      <c r="G376" s="31" t="s">
        <v>184</v>
      </c>
      <c r="H376" s="56">
        <v>99801.93</v>
      </c>
    </row>
    <row r="377" spans="1:8" x14ac:dyDescent="0.2">
      <c r="A377" s="58">
        <v>44470</v>
      </c>
      <c r="B377" s="55">
        <v>44500</v>
      </c>
      <c r="C377" s="31" t="s">
        <v>11</v>
      </c>
      <c r="D377" s="31" t="s">
        <v>12</v>
      </c>
      <c r="E377" s="31" t="s">
        <v>180</v>
      </c>
      <c r="F377" s="31" t="s">
        <v>172</v>
      </c>
      <c r="G377" s="31" t="s">
        <v>173</v>
      </c>
      <c r="H377" s="56">
        <v>74822.27</v>
      </c>
    </row>
    <row r="378" spans="1:8" x14ac:dyDescent="0.2">
      <c r="A378" s="58">
        <v>44470</v>
      </c>
      <c r="B378" s="55">
        <v>44500</v>
      </c>
      <c r="C378" s="31" t="s">
        <v>163</v>
      </c>
      <c r="D378" s="31" t="s">
        <v>40</v>
      </c>
      <c r="E378" s="31" t="s">
        <v>180</v>
      </c>
      <c r="F378" s="31" t="s">
        <v>176</v>
      </c>
      <c r="G378" s="31" t="s">
        <v>184</v>
      </c>
      <c r="H378" s="56">
        <v>72490.41</v>
      </c>
    </row>
    <row r="379" spans="1:8" x14ac:dyDescent="0.2">
      <c r="A379" s="58">
        <v>44470</v>
      </c>
      <c r="B379" s="55">
        <v>44500</v>
      </c>
      <c r="C379" s="31" t="s">
        <v>109</v>
      </c>
      <c r="D379" s="31" t="s">
        <v>110</v>
      </c>
      <c r="E379" s="31" t="s">
        <v>180</v>
      </c>
      <c r="F379" s="31" t="s">
        <v>172</v>
      </c>
      <c r="G379" s="31" t="s">
        <v>173</v>
      </c>
      <c r="H379" s="56">
        <v>53729.03</v>
      </c>
    </row>
    <row r="380" spans="1:8" x14ac:dyDescent="0.2">
      <c r="A380" s="58">
        <v>44470</v>
      </c>
      <c r="B380" s="55">
        <v>44500</v>
      </c>
      <c r="C380" s="31" t="s">
        <v>166</v>
      </c>
      <c r="D380" s="31" t="s">
        <v>168</v>
      </c>
      <c r="E380" s="31" t="s">
        <v>180</v>
      </c>
      <c r="F380" s="31" t="s">
        <v>172</v>
      </c>
      <c r="G380" s="31" t="s">
        <v>173</v>
      </c>
      <c r="H380" s="56">
        <v>42858.7</v>
      </c>
    </row>
    <row r="381" spans="1:8" x14ac:dyDescent="0.2">
      <c r="A381" s="58">
        <v>44470</v>
      </c>
      <c r="B381" s="55">
        <v>44500</v>
      </c>
      <c r="C381" s="31" t="s">
        <v>169</v>
      </c>
      <c r="D381" s="31" t="s">
        <v>10</v>
      </c>
      <c r="E381" s="31" t="s">
        <v>180</v>
      </c>
      <c r="F381" s="31" t="s">
        <v>176</v>
      </c>
      <c r="G381" s="31" t="s">
        <v>184</v>
      </c>
      <c r="H381" s="56">
        <v>15671.49</v>
      </c>
    </row>
    <row r="382" spans="1:8" x14ac:dyDescent="0.2">
      <c r="A382" s="58">
        <v>44470</v>
      </c>
      <c r="B382" s="55">
        <v>44500</v>
      </c>
      <c r="C382" s="31" t="s">
        <v>100</v>
      </c>
      <c r="D382" s="31" t="s">
        <v>96</v>
      </c>
      <c r="E382" s="31" t="s">
        <v>131</v>
      </c>
      <c r="F382" s="31" t="s">
        <v>177</v>
      </c>
      <c r="G382" s="31" t="s">
        <v>177</v>
      </c>
      <c r="H382" s="56">
        <v>12431.31</v>
      </c>
    </row>
    <row r="383" spans="1:8" x14ac:dyDescent="0.2">
      <c r="A383" s="58">
        <v>44470</v>
      </c>
      <c r="B383" s="55">
        <v>44500</v>
      </c>
      <c r="C383" s="31" t="s">
        <v>98</v>
      </c>
      <c r="D383" s="31" t="s">
        <v>94</v>
      </c>
      <c r="E383" s="31" t="s">
        <v>131</v>
      </c>
      <c r="F383" s="31" t="s">
        <v>177</v>
      </c>
      <c r="G383" s="31" t="s">
        <v>177</v>
      </c>
      <c r="H383" s="56">
        <v>12292.62</v>
      </c>
    </row>
    <row r="384" spans="1:8" x14ac:dyDescent="0.2">
      <c r="A384" s="58">
        <v>44470</v>
      </c>
      <c r="B384" s="55">
        <v>44500</v>
      </c>
      <c r="C384" s="31" t="s">
        <v>99</v>
      </c>
      <c r="D384" s="31" t="s">
        <v>95</v>
      </c>
      <c r="E384" s="31" t="s">
        <v>131</v>
      </c>
      <c r="F384" s="31" t="s">
        <v>177</v>
      </c>
      <c r="G384" s="31" t="s">
        <v>177</v>
      </c>
      <c r="H384" s="56">
        <v>12135.02</v>
      </c>
    </row>
    <row r="385" spans="1:8" x14ac:dyDescent="0.2">
      <c r="A385" s="58">
        <v>44470</v>
      </c>
      <c r="B385" s="55">
        <v>44500</v>
      </c>
      <c r="C385" s="31" t="s">
        <v>102</v>
      </c>
      <c r="D385" s="31" t="s">
        <v>101</v>
      </c>
      <c r="E385" s="31" t="s">
        <v>131</v>
      </c>
      <c r="F385" s="31" t="s">
        <v>177</v>
      </c>
      <c r="G385" s="31" t="s">
        <v>177</v>
      </c>
      <c r="H385" s="56">
        <v>12107.5</v>
      </c>
    </row>
    <row r="386" spans="1:8" x14ac:dyDescent="0.2">
      <c r="A386" s="58">
        <v>44470</v>
      </c>
      <c r="B386" s="55">
        <v>44500</v>
      </c>
      <c r="C386" s="31" t="s">
        <v>105</v>
      </c>
      <c r="D386" s="31" t="s">
        <v>106</v>
      </c>
      <c r="E386" s="31" t="s">
        <v>131</v>
      </c>
      <c r="F386" s="31" t="s">
        <v>177</v>
      </c>
      <c r="G386" s="31" t="s">
        <v>177</v>
      </c>
      <c r="H386" s="56">
        <v>8190.97</v>
      </c>
    </row>
    <row r="387" spans="1:8" x14ac:dyDescent="0.2">
      <c r="A387" s="58">
        <v>44470</v>
      </c>
      <c r="B387" s="55">
        <v>44500</v>
      </c>
      <c r="C387" s="31" t="s">
        <v>97</v>
      </c>
      <c r="D387" s="31" t="s">
        <v>93</v>
      </c>
      <c r="E387" s="31" t="s">
        <v>131</v>
      </c>
      <c r="F387" s="31" t="s">
        <v>177</v>
      </c>
      <c r="G387" s="31" t="s">
        <v>177</v>
      </c>
      <c r="H387" s="56">
        <v>4047.18</v>
      </c>
    </row>
    <row r="388" spans="1:8" x14ac:dyDescent="0.2">
      <c r="A388" s="58">
        <v>44470</v>
      </c>
      <c r="B388" s="55">
        <v>44500</v>
      </c>
      <c r="C388" s="31" t="s">
        <v>47</v>
      </c>
      <c r="D388" s="31"/>
      <c r="E388" s="31" t="s">
        <v>131</v>
      </c>
      <c r="F388" s="31" t="s">
        <v>188</v>
      </c>
      <c r="G388" s="31" t="s">
        <v>185</v>
      </c>
      <c r="H388" s="56">
        <f>53761.43+4039.19</f>
        <v>57800.62</v>
      </c>
    </row>
    <row r="389" spans="1:8" x14ac:dyDescent="0.2">
      <c r="A389" s="58">
        <v>44470</v>
      </c>
      <c r="B389" s="55">
        <v>44500</v>
      </c>
      <c r="C389" s="31" t="s">
        <v>49</v>
      </c>
      <c r="D389" s="31"/>
      <c r="E389" s="31" t="s">
        <v>131</v>
      </c>
      <c r="F389" s="31" t="s">
        <v>188</v>
      </c>
      <c r="G389" s="31" t="s">
        <v>185</v>
      </c>
      <c r="H389" s="56">
        <v>373.02</v>
      </c>
    </row>
    <row r="390" spans="1:8" x14ac:dyDescent="0.2">
      <c r="A390" s="58">
        <v>44470</v>
      </c>
      <c r="B390" s="55">
        <v>44500</v>
      </c>
      <c r="C390" s="31" t="s">
        <v>50</v>
      </c>
      <c r="D390" s="31"/>
      <c r="E390" s="31" t="s">
        <v>131</v>
      </c>
      <c r="F390" s="31" t="s">
        <v>188</v>
      </c>
      <c r="G390" s="31" t="s">
        <v>185</v>
      </c>
      <c r="H390" s="56">
        <f>228693.16+6291.68+332790.45</f>
        <v>567775.29</v>
      </c>
    </row>
    <row r="391" spans="1:8" x14ac:dyDescent="0.2">
      <c r="A391" s="58">
        <v>44470</v>
      </c>
      <c r="B391" s="55">
        <v>44500</v>
      </c>
      <c r="C391" s="31" t="s">
        <v>52</v>
      </c>
      <c r="D391" s="31"/>
      <c r="E391" s="31" t="s">
        <v>131</v>
      </c>
      <c r="F391" s="31" t="s">
        <v>186</v>
      </c>
      <c r="G391" s="31" t="s">
        <v>186</v>
      </c>
      <c r="H391" s="56">
        <v>100000</v>
      </c>
    </row>
    <row r="392" spans="1:8" x14ac:dyDescent="0.2">
      <c r="A392" s="58">
        <v>44470</v>
      </c>
      <c r="B392" s="55">
        <v>44500</v>
      </c>
      <c r="C392" s="31" t="s">
        <v>54</v>
      </c>
      <c r="D392" s="31"/>
      <c r="E392" s="31" t="s">
        <v>131</v>
      </c>
      <c r="F392" s="31" t="s">
        <v>188</v>
      </c>
      <c r="G392" s="31" t="s">
        <v>187</v>
      </c>
      <c r="H392" s="56">
        <v>1000000</v>
      </c>
    </row>
    <row r="393" spans="1:8" x14ac:dyDescent="0.2">
      <c r="A393" s="58">
        <v>44470</v>
      </c>
      <c r="B393" s="55">
        <v>44500</v>
      </c>
      <c r="C393" s="31" t="s">
        <v>57</v>
      </c>
      <c r="D393" s="31"/>
      <c r="E393" s="31" t="s">
        <v>131</v>
      </c>
      <c r="F393" s="31" t="s">
        <v>188</v>
      </c>
      <c r="G393" s="31" t="s">
        <v>189</v>
      </c>
      <c r="H393" s="56">
        <v>349251.68</v>
      </c>
    </row>
    <row r="394" spans="1:8" x14ac:dyDescent="0.2">
      <c r="A394" s="58">
        <v>44470</v>
      </c>
      <c r="B394" s="55">
        <v>44500</v>
      </c>
      <c r="C394" s="31" t="s">
        <v>59</v>
      </c>
      <c r="D394" s="31"/>
      <c r="E394" s="31" t="s">
        <v>131</v>
      </c>
      <c r="F394" s="31" t="s">
        <v>188</v>
      </c>
      <c r="G394" s="31" t="s">
        <v>185</v>
      </c>
      <c r="H394" s="56">
        <v>3000</v>
      </c>
    </row>
    <row r="395" spans="1:8" x14ac:dyDescent="0.2">
      <c r="A395" s="58">
        <v>44470</v>
      </c>
      <c r="B395" s="55">
        <v>44500</v>
      </c>
      <c r="C395" s="31" t="s">
        <v>103</v>
      </c>
      <c r="D395" s="31"/>
      <c r="E395" s="31" t="s">
        <v>131</v>
      </c>
      <c r="F395" s="31" t="s">
        <v>177</v>
      </c>
      <c r="G395" s="31" t="s">
        <v>177</v>
      </c>
      <c r="H395" s="56">
        <v>40742.080000000002</v>
      </c>
    </row>
    <row r="396" spans="1:8" x14ac:dyDescent="0.2">
      <c r="A396" s="58">
        <v>44470</v>
      </c>
      <c r="B396" s="55">
        <v>44500</v>
      </c>
      <c r="C396" s="31" t="s">
        <v>121</v>
      </c>
      <c r="D396" s="31"/>
      <c r="E396" s="31" t="s">
        <v>181</v>
      </c>
      <c r="F396" s="31" t="s">
        <v>179</v>
      </c>
      <c r="G396" s="31" t="s">
        <v>179</v>
      </c>
      <c r="H396" s="56">
        <v>1047766.63</v>
      </c>
    </row>
    <row r="397" spans="1:8" x14ac:dyDescent="0.2">
      <c r="A397" s="58">
        <v>44470</v>
      </c>
      <c r="B397" s="55">
        <v>44500</v>
      </c>
      <c r="C397" s="31" t="s">
        <v>124</v>
      </c>
      <c r="D397" s="31"/>
      <c r="E397" s="31" t="s">
        <v>181</v>
      </c>
      <c r="F397" s="31" t="s">
        <v>111</v>
      </c>
      <c r="G397" s="31" t="s">
        <v>111</v>
      </c>
      <c r="H397" s="56">
        <v>1236327.72</v>
      </c>
    </row>
    <row r="398" spans="1:8" x14ac:dyDescent="0.2">
      <c r="A398" s="58">
        <v>44470</v>
      </c>
      <c r="B398" s="55">
        <v>44500</v>
      </c>
      <c r="C398" s="31" t="s">
        <v>125</v>
      </c>
      <c r="D398" s="31"/>
      <c r="E398" s="31" t="s">
        <v>180</v>
      </c>
      <c r="F398" s="31" t="s">
        <v>170</v>
      </c>
      <c r="G398" s="31" t="s">
        <v>208</v>
      </c>
      <c r="H398" s="56">
        <v>1004218.03</v>
      </c>
    </row>
    <row r="399" spans="1:8" x14ac:dyDescent="0.2">
      <c r="A399" s="58">
        <v>44470</v>
      </c>
      <c r="B399" s="55">
        <v>44500</v>
      </c>
      <c r="C399" s="31" t="s">
        <v>138</v>
      </c>
      <c r="D399" s="31"/>
      <c r="E399" s="31" t="s">
        <v>131</v>
      </c>
      <c r="F399" s="31" t="s">
        <v>178</v>
      </c>
      <c r="G399" s="31" t="s">
        <v>178</v>
      </c>
      <c r="H399" s="56">
        <v>1083926.8500000001</v>
      </c>
    </row>
    <row r="400" spans="1:8" x14ac:dyDescent="0.2">
      <c r="A400" s="58">
        <v>44470</v>
      </c>
      <c r="B400" s="55">
        <v>44500</v>
      </c>
      <c r="C400" s="31" t="s">
        <v>140</v>
      </c>
      <c r="D400" s="31"/>
      <c r="E400" s="31" t="s">
        <v>180</v>
      </c>
      <c r="F400" s="31" t="s">
        <v>172</v>
      </c>
      <c r="G400" s="31" t="s">
        <v>175</v>
      </c>
      <c r="H400" s="56">
        <v>956840.5</v>
      </c>
    </row>
    <row r="401" spans="1:8" x14ac:dyDescent="0.2">
      <c r="A401" s="58">
        <v>44501</v>
      </c>
      <c r="B401" s="55">
        <v>44531</v>
      </c>
      <c r="C401" s="31" t="s">
        <v>24</v>
      </c>
      <c r="D401" s="32" t="s">
        <v>25</v>
      </c>
      <c r="E401" s="31" t="s">
        <v>180</v>
      </c>
      <c r="F401" s="31" t="s">
        <v>176</v>
      </c>
      <c r="G401" s="31" t="s">
        <v>183</v>
      </c>
      <c r="H401" s="56">
        <v>578396.55000000005</v>
      </c>
    </row>
    <row r="402" spans="1:8" x14ac:dyDescent="0.2">
      <c r="A402" s="58">
        <v>44501</v>
      </c>
      <c r="B402" s="55">
        <v>44531</v>
      </c>
      <c r="C402" s="31" t="s">
        <v>126</v>
      </c>
      <c r="D402" s="32" t="s">
        <v>127</v>
      </c>
      <c r="E402" s="31" t="s">
        <v>180</v>
      </c>
      <c r="F402" s="31" t="s">
        <v>172</v>
      </c>
      <c r="G402" s="31" t="s">
        <v>174</v>
      </c>
      <c r="H402" s="56">
        <v>353518.82</v>
      </c>
    </row>
    <row r="403" spans="1:8" x14ac:dyDescent="0.2">
      <c r="A403" s="58">
        <v>44501</v>
      </c>
      <c r="B403" s="55">
        <v>44531</v>
      </c>
      <c r="C403" s="31" t="s">
        <v>34</v>
      </c>
      <c r="D403" s="32" t="s">
        <v>35</v>
      </c>
      <c r="E403" s="31" t="s">
        <v>180</v>
      </c>
      <c r="F403" s="31" t="s">
        <v>176</v>
      </c>
      <c r="G403" s="31" t="s">
        <v>183</v>
      </c>
      <c r="H403" s="56">
        <v>333899.95</v>
      </c>
    </row>
    <row r="404" spans="1:8" x14ac:dyDescent="0.2">
      <c r="A404" s="58">
        <v>44501</v>
      </c>
      <c r="B404" s="55">
        <v>44531</v>
      </c>
      <c r="C404" s="31" t="s">
        <v>18</v>
      </c>
      <c r="D404" s="32" t="s">
        <v>19</v>
      </c>
      <c r="E404" s="31" t="s">
        <v>180</v>
      </c>
      <c r="F404" s="31" t="s">
        <v>176</v>
      </c>
      <c r="G404" s="31" t="s">
        <v>184</v>
      </c>
      <c r="H404" s="56">
        <v>273252.67</v>
      </c>
    </row>
    <row r="405" spans="1:8" x14ac:dyDescent="0.2">
      <c r="A405" s="58">
        <v>44501</v>
      </c>
      <c r="B405" s="55">
        <v>44531</v>
      </c>
      <c r="C405" s="31" t="s">
        <v>81</v>
      </c>
      <c r="D405" s="32" t="s">
        <v>72</v>
      </c>
      <c r="E405" s="31" t="s">
        <v>180</v>
      </c>
      <c r="F405" s="31" t="s">
        <v>176</v>
      </c>
      <c r="G405" s="31" t="s">
        <v>184</v>
      </c>
      <c r="H405" s="56">
        <v>266167.2</v>
      </c>
    </row>
    <row r="406" spans="1:8" x14ac:dyDescent="0.2">
      <c r="A406" s="58">
        <v>44501</v>
      </c>
      <c r="B406" s="55">
        <v>44531</v>
      </c>
      <c r="C406" s="31" t="s">
        <v>45</v>
      </c>
      <c r="D406" s="32" t="s">
        <v>46</v>
      </c>
      <c r="E406" s="31" t="s">
        <v>180</v>
      </c>
      <c r="F406" s="31" t="s">
        <v>172</v>
      </c>
      <c r="G406" s="31" t="s">
        <v>173</v>
      </c>
      <c r="H406" s="56">
        <v>243205.79</v>
      </c>
    </row>
    <row r="407" spans="1:8" x14ac:dyDescent="0.2">
      <c r="A407" s="58">
        <v>44501</v>
      </c>
      <c r="B407" s="55">
        <v>44531</v>
      </c>
      <c r="C407" s="31" t="s">
        <v>90</v>
      </c>
      <c r="D407" s="32" t="s">
        <v>91</v>
      </c>
      <c r="E407" s="31" t="s">
        <v>180</v>
      </c>
      <c r="F407" s="31" t="s">
        <v>176</v>
      </c>
      <c r="G407" s="31" t="s">
        <v>183</v>
      </c>
      <c r="H407" s="56">
        <v>144038</v>
      </c>
    </row>
    <row r="408" spans="1:8" x14ac:dyDescent="0.2">
      <c r="A408" s="58">
        <v>44501</v>
      </c>
      <c r="B408" s="55">
        <v>44531</v>
      </c>
      <c r="C408" s="31" t="s">
        <v>27</v>
      </c>
      <c r="D408" s="32" t="s">
        <v>28</v>
      </c>
      <c r="E408" s="31" t="s">
        <v>180</v>
      </c>
      <c r="F408" s="31" t="s">
        <v>172</v>
      </c>
      <c r="G408" s="31" t="s">
        <v>173</v>
      </c>
      <c r="H408" s="56">
        <v>127365.06</v>
      </c>
    </row>
    <row r="409" spans="1:8" x14ac:dyDescent="0.2">
      <c r="A409" s="58">
        <v>44501</v>
      </c>
      <c r="B409" s="55">
        <v>44531</v>
      </c>
      <c r="C409" s="31" t="s">
        <v>36</v>
      </c>
      <c r="D409" s="32" t="s">
        <v>37</v>
      </c>
      <c r="E409" s="31" t="s">
        <v>180</v>
      </c>
      <c r="F409" s="31" t="s">
        <v>176</v>
      </c>
      <c r="G409" s="31" t="s">
        <v>184</v>
      </c>
      <c r="H409" s="56">
        <v>97979.78</v>
      </c>
    </row>
    <row r="410" spans="1:8" x14ac:dyDescent="0.2">
      <c r="A410" s="58">
        <v>44501</v>
      </c>
      <c r="B410" s="55">
        <v>44531</v>
      </c>
      <c r="C410" s="31" t="s">
        <v>11</v>
      </c>
      <c r="D410" s="32" t="s">
        <v>12</v>
      </c>
      <c r="E410" s="31" t="s">
        <v>180</v>
      </c>
      <c r="F410" s="31" t="s">
        <v>172</v>
      </c>
      <c r="G410" s="31" t="s">
        <v>173</v>
      </c>
      <c r="H410" s="56">
        <v>76070.2</v>
      </c>
    </row>
    <row r="411" spans="1:8" x14ac:dyDescent="0.2">
      <c r="A411" s="58">
        <v>44501</v>
      </c>
      <c r="B411" s="55">
        <v>44531</v>
      </c>
      <c r="C411" s="31" t="s">
        <v>163</v>
      </c>
      <c r="D411" s="32" t="s">
        <v>40</v>
      </c>
      <c r="E411" s="31" t="s">
        <v>180</v>
      </c>
      <c r="F411" s="31" t="s">
        <v>176</v>
      </c>
      <c r="G411" s="31" t="s">
        <v>184</v>
      </c>
      <c r="H411" s="56">
        <v>72410.59</v>
      </c>
    </row>
    <row r="412" spans="1:8" x14ac:dyDescent="0.2">
      <c r="A412" s="58">
        <v>44501</v>
      </c>
      <c r="B412" s="55">
        <v>44531</v>
      </c>
      <c r="C412" s="31" t="s">
        <v>166</v>
      </c>
      <c r="D412" s="32" t="s">
        <v>168</v>
      </c>
      <c r="E412" s="31" t="s">
        <v>180</v>
      </c>
      <c r="F412" s="31" t="s">
        <v>172</v>
      </c>
      <c r="G412" s="31" t="s">
        <v>173</v>
      </c>
      <c r="H412" s="56">
        <v>70598.3</v>
      </c>
    </row>
    <row r="413" spans="1:8" x14ac:dyDescent="0.2">
      <c r="A413" s="58">
        <v>44501</v>
      </c>
      <c r="B413" s="55">
        <v>44531</v>
      </c>
      <c r="C413" s="31" t="s">
        <v>109</v>
      </c>
      <c r="D413" s="32" t="s">
        <v>110</v>
      </c>
      <c r="E413" s="31" t="s">
        <v>180</v>
      </c>
      <c r="F413" s="31" t="s">
        <v>172</v>
      </c>
      <c r="G413" s="31" t="s">
        <v>173</v>
      </c>
      <c r="H413" s="56">
        <v>51280.82</v>
      </c>
    </row>
    <row r="414" spans="1:8" x14ac:dyDescent="0.2">
      <c r="A414" s="58">
        <v>44501</v>
      </c>
      <c r="B414" s="55">
        <v>44531</v>
      </c>
      <c r="C414" s="31" t="s">
        <v>169</v>
      </c>
      <c r="D414" s="32" t="s">
        <v>10</v>
      </c>
      <c r="E414" s="31" t="s">
        <v>180</v>
      </c>
      <c r="F414" s="31" t="s">
        <v>176</v>
      </c>
      <c r="G414" s="31" t="s">
        <v>184</v>
      </c>
      <c r="H414" s="56">
        <v>14863.8</v>
      </c>
    </row>
    <row r="415" spans="1:8" x14ac:dyDescent="0.2">
      <c r="A415" s="58">
        <v>44501</v>
      </c>
      <c r="B415" s="55">
        <v>44531</v>
      </c>
      <c r="C415" s="31" t="s">
        <v>100</v>
      </c>
      <c r="D415" s="32" t="s">
        <v>96</v>
      </c>
      <c r="E415" s="31" t="s">
        <v>131</v>
      </c>
      <c r="F415" s="31" t="s">
        <v>177</v>
      </c>
      <c r="G415" s="31" t="s">
        <v>177</v>
      </c>
      <c r="H415" s="56">
        <v>12412.46</v>
      </c>
    </row>
    <row r="416" spans="1:8" x14ac:dyDescent="0.2">
      <c r="A416" s="58">
        <v>44501</v>
      </c>
      <c r="B416" s="55">
        <v>44531</v>
      </c>
      <c r="C416" s="31" t="s">
        <v>98</v>
      </c>
      <c r="D416" s="32" t="s">
        <v>94</v>
      </c>
      <c r="E416" s="31" t="s">
        <v>131</v>
      </c>
      <c r="F416" s="31" t="s">
        <v>177</v>
      </c>
      <c r="G416" s="31" t="s">
        <v>177</v>
      </c>
      <c r="H416" s="56">
        <v>12403.42</v>
      </c>
    </row>
    <row r="417" spans="1:8" x14ac:dyDescent="0.2">
      <c r="A417" s="58">
        <v>44501</v>
      </c>
      <c r="B417" s="55">
        <v>44531</v>
      </c>
      <c r="C417" s="31" t="s">
        <v>102</v>
      </c>
      <c r="D417" s="32" t="s">
        <v>101</v>
      </c>
      <c r="E417" s="31" t="s">
        <v>131</v>
      </c>
      <c r="F417" s="31" t="s">
        <v>177</v>
      </c>
      <c r="G417" s="31" t="s">
        <v>177</v>
      </c>
      <c r="H417" s="56">
        <v>12185.53</v>
      </c>
    </row>
    <row r="418" spans="1:8" x14ac:dyDescent="0.2">
      <c r="A418" s="58">
        <v>44501</v>
      </c>
      <c r="B418" s="55">
        <v>44531</v>
      </c>
      <c r="C418" s="31" t="s">
        <v>99</v>
      </c>
      <c r="D418" s="32" t="s">
        <v>95</v>
      </c>
      <c r="E418" s="31" t="s">
        <v>131</v>
      </c>
      <c r="F418" s="31" t="s">
        <v>177</v>
      </c>
      <c r="G418" s="31" t="s">
        <v>177</v>
      </c>
      <c r="H418" s="56">
        <v>12091.26</v>
      </c>
    </row>
    <row r="419" spans="1:8" x14ac:dyDescent="0.2">
      <c r="A419" s="58">
        <v>44501</v>
      </c>
      <c r="B419" s="55">
        <v>44531</v>
      </c>
      <c r="C419" s="31" t="s">
        <v>105</v>
      </c>
      <c r="D419" s="32" t="s">
        <v>106</v>
      </c>
      <c r="E419" s="31" t="s">
        <v>131</v>
      </c>
      <c r="F419" s="31" t="s">
        <v>177</v>
      </c>
      <c r="G419" s="31" t="s">
        <v>177</v>
      </c>
      <c r="H419" s="56">
        <v>8222.26</v>
      </c>
    </row>
    <row r="420" spans="1:8" x14ac:dyDescent="0.2">
      <c r="A420" s="58">
        <v>44501</v>
      </c>
      <c r="B420" s="55">
        <v>44531</v>
      </c>
      <c r="C420" s="31" t="s">
        <v>97</v>
      </c>
      <c r="D420" s="32" t="s">
        <v>93</v>
      </c>
      <c r="E420" s="31" t="s">
        <v>131</v>
      </c>
      <c r="F420" s="31" t="s">
        <v>177</v>
      </c>
      <c r="G420" s="31" t="s">
        <v>177</v>
      </c>
      <c r="H420" s="56">
        <v>4057.93</v>
      </c>
    </row>
    <row r="421" spans="1:8" x14ac:dyDescent="0.2">
      <c r="A421" s="58">
        <v>44501</v>
      </c>
      <c r="B421" s="55">
        <v>44531</v>
      </c>
      <c r="C421" s="31" t="s">
        <v>47</v>
      </c>
      <c r="D421" s="32"/>
      <c r="E421" s="31" t="s">
        <v>131</v>
      </c>
      <c r="F421" s="31" t="s">
        <v>188</v>
      </c>
      <c r="G421" s="31" t="s">
        <v>185</v>
      </c>
      <c r="H421" s="56">
        <f>14043.85+50676.92</f>
        <v>64720.77</v>
      </c>
    </row>
    <row r="422" spans="1:8" x14ac:dyDescent="0.2">
      <c r="A422" s="58">
        <v>44501</v>
      </c>
      <c r="B422" s="55">
        <v>44531</v>
      </c>
      <c r="C422" s="31" t="s">
        <v>49</v>
      </c>
      <c r="D422" s="32"/>
      <c r="E422" s="31" t="s">
        <v>131</v>
      </c>
      <c r="F422" s="31" t="s">
        <v>188</v>
      </c>
      <c r="G422" s="31" t="s">
        <v>185</v>
      </c>
      <c r="H422" s="56">
        <v>566685.69999999995</v>
      </c>
    </row>
    <row r="423" spans="1:8" x14ac:dyDescent="0.2">
      <c r="A423" s="58">
        <v>44501</v>
      </c>
      <c r="B423" s="55">
        <v>44531</v>
      </c>
      <c r="C423" s="31" t="s">
        <v>50</v>
      </c>
      <c r="D423" s="32"/>
      <c r="E423" s="31" t="s">
        <v>131</v>
      </c>
      <c r="F423" s="31" t="s">
        <v>188</v>
      </c>
      <c r="G423" s="31" t="s">
        <v>185</v>
      </c>
      <c r="H423" s="56">
        <f>373010.27+227327.73+6034.68</f>
        <v>606372.68000000005</v>
      </c>
    </row>
    <row r="424" spans="1:8" x14ac:dyDescent="0.2">
      <c r="A424" s="58">
        <v>44501</v>
      </c>
      <c r="B424" s="55">
        <v>44531</v>
      </c>
      <c r="C424" s="31" t="s">
        <v>52</v>
      </c>
      <c r="D424" s="32"/>
      <c r="E424" s="31" t="s">
        <v>131</v>
      </c>
      <c r="F424" s="31" t="s">
        <v>186</v>
      </c>
      <c r="G424" s="31" t="s">
        <v>186</v>
      </c>
      <c r="H424" s="56">
        <v>100000</v>
      </c>
    </row>
    <row r="425" spans="1:8" x14ac:dyDescent="0.2">
      <c r="A425" s="58">
        <v>44501</v>
      </c>
      <c r="B425" s="55">
        <v>44531</v>
      </c>
      <c r="C425" s="31" t="s">
        <v>54</v>
      </c>
      <c r="D425" s="32"/>
      <c r="E425" s="31" t="s">
        <v>131</v>
      </c>
      <c r="F425" s="31" t="s">
        <v>188</v>
      </c>
      <c r="G425" s="31" t="s">
        <v>187</v>
      </c>
      <c r="H425" s="56">
        <v>1000000</v>
      </c>
    </row>
    <row r="426" spans="1:8" x14ac:dyDescent="0.2">
      <c r="A426" s="58">
        <v>44501</v>
      </c>
      <c r="B426" s="55">
        <v>44531</v>
      </c>
      <c r="C426" s="31" t="s">
        <v>57</v>
      </c>
      <c r="D426" s="32"/>
      <c r="E426" s="31" t="s">
        <v>131</v>
      </c>
      <c r="F426" s="31" t="s">
        <v>188</v>
      </c>
      <c r="G426" s="31" t="s">
        <v>189</v>
      </c>
      <c r="H426" s="56">
        <v>314662.59000000003</v>
      </c>
    </row>
    <row r="427" spans="1:8" x14ac:dyDescent="0.2">
      <c r="A427" s="58">
        <v>44501</v>
      </c>
      <c r="B427" s="55">
        <v>44531</v>
      </c>
      <c r="C427" s="31" t="s">
        <v>59</v>
      </c>
      <c r="D427" s="32"/>
      <c r="E427" s="31" t="s">
        <v>131</v>
      </c>
      <c r="F427" s="31" t="s">
        <v>188</v>
      </c>
      <c r="G427" s="31" t="s">
        <v>185</v>
      </c>
      <c r="H427" s="56">
        <v>3000</v>
      </c>
    </row>
    <row r="428" spans="1:8" x14ac:dyDescent="0.2">
      <c r="A428" s="58">
        <v>44501</v>
      </c>
      <c r="B428" s="55">
        <v>44531</v>
      </c>
      <c r="C428" s="31" t="s">
        <v>103</v>
      </c>
      <c r="D428" s="32"/>
      <c r="E428" s="31" t="s">
        <v>131</v>
      </c>
      <c r="F428" s="31" t="s">
        <v>177</v>
      </c>
      <c r="G428" s="31" t="s">
        <v>177</v>
      </c>
      <c r="H428" s="56">
        <v>41073.360000000001</v>
      </c>
    </row>
    <row r="429" spans="1:8" x14ac:dyDescent="0.2">
      <c r="A429" s="58">
        <v>44501</v>
      </c>
      <c r="B429" s="55">
        <v>44531</v>
      </c>
      <c r="C429" s="31" t="s">
        <v>121</v>
      </c>
      <c r="D429" s="32"/>
      <c r="E429" s="31" t="s">
        <v>181</v>
      </c>
      <c r="F429" s="31" t="s">
        <v>179</v>
      </c>
      <c r="G429" s="31" t="s">
        <v>179</v>
      </c>
      <c r="H429" s="56">
        <v>1014122.75</v>
      </c>
    </row>
    <row r="430" spans="1:8" x14ac:dyDescent="0.2">
      <c r="A430" s="58">
        <v>44501</v>
      </c>
      <c r="B430" s="55">
        <v>44531</v>
      </c>
      <c r="C430" s="31" t="s">
        <v>124</v>
      </c>
      <c r="D430" s="32"/>
      <c r="E430" s="31" t="s">
        <v>181</v>
      </c>
      <c r="F430" s="31" t="s">
        <v>111</v>
      </c>
      <c r="G430" s="31" t="s">
        <v>111</v>
      </c>
      <c r="H430" s="56">
        <v>1236037</v>
      </c>
    </row>
    <row r="431" spans="1:8" x14ac:dyDescent="0.2">
      <c r="A431" s="58">
        <v>44501</v>
      </c>
      <c r="B431" s="55">
        <v>44531</v>
      </c>
      <c r="C431" s="31" t="s">
        <v>125</v>
      </c>
      <c r="D431" s="32"/>
      <c r="E431" s="31" t="s">
        <v>180</v>
      </c>
      <c r="F431" s="31" t="s">
        <v>170</v>
      </c>
      <c r="G431" s="31" t="s">
        <v>208</v>
      </c>
      <c r="H431" s="56">
        <v>1028228.41</v>
      </c>
    </row>
    <row r="432" spans="1:8" x14ac:dyDescent="0.2">
      <c r="A432" s="58">
        <v>44501</v>
      </c>
      <c r="B432" s="55">
        <v>44531</v>
      </c>
      <c r="C432" s="31" t="s">
        <v>138</v>
      </c>
      <c r="D432" s="32"/>
      <c r="E432" s="31" t="s">
        <v>131</v>
      </c>
      <c r="F432" s="31" t="s">
        <v>178</v>
      </c>
      <c r="G432" s="31" t="s">
        <v>178</v>
      </c>
      <c r="H432" s="56">
        <v>1101017.82</v>
      </c>
    </row>
    <row r="433" spans="1:8" x14ac:dyDescent="0.2">
      <c r="A433" s="58">
        <v>44501</v>
      </c>
      <c r="B433" s="55">
        <v>44531</v>
      </c>
      <c r="C433" s="31" t="s">
        <v>140</v>
      </c>
      <c r="D433" s="32"/>
      <c r="E433" s="31" t="s">
        <v>180</v>
      </c>
      <c r="F433" s="31" t="s">
        <v>172</v>
      </c>
      <c r="G433" s="31" t="s">
        <v>175</v>
      </c>
      <c r="H433" s="56">
        <v>944237.98</v>
      </c>
    </row>
    <row r="434" spans="1:8" x14ac:dyDescent="0.2">
      <c r="A434" s="58">
        <v>44531</v>
      </c>
      <c r="B434" s="55">
        <v>44565</v>
      </c>
      <c r="C434" s="31" t="s">
        <v>24</v>
      </c>
      <c r="D434" s="32" t="s">
        <v>25</v>
      </c>
      <c r="E434" s="31" t="s">
        <v>180</v>
      </c>
      <c r="F434" s="31" t="s">
        <v>176</v>
      </c>
      <c r="G434" s="31" t="s">
        <v>183</v>
      </c>
      <c r="H434" s="56">
        <v>606058.99</v>
      </c>
    </row>
    <row r="435" spans="1:8" x14ac:dyDescent="0.2">
      <c r="A435" s="58">
        <v>44531</v>
      </c>
      <c r="B435" s="55">
        <v>44565</v>
      </c>
      <c r="C435" s="31" t="s">
        <v>34</v>
      </c>
      <c r="D435" s="32" t="s">
        <v>35</v>
      </c>
      <c r="E435" s="31" t="s">
        <v>180</v>
      </c>
      <c r="F435" s="31" t="s">
        <v>176</v>
      </c>
      <c r="G435" s="31" t="s">
        <v>183</v>
      </c>
      <c r="H435" s="56">
        <v>361916.56</v>
      </c>
    </row>
    <row r="436" spans="1:8" x14ac:dyDescent="0.2">
      <c r="A436" s="58">
        <v>44531</v>
      </c>
      <c r="B436" s="55">
        <v>44565</v>
      </c>
      <c r="C436" s="31" t="s">
        <v>81</v>
      </c>
      <c r="D436" s="32" t="s">
        <v>72</v>
      </c>
      <c r="E436" s="31" t="s">
        <v>180</v>
      </c>
      <c r="F436" s="31" t="s">
        <v>176</v>
      </c>
      <c r="G436" s="31" t="s">
        <v>184</v>
      </c>
      <c r="H436" s="56">
        <v>320047.2</v>
      </c>
    </row>
    <row r="437" spans="1:8" x14ac:dyDescent="0.2">
      <c r="A437" s="58">
        <v>44531</v>
      </c>
      <c r="B437" s="55">
        <v>44565</v>
      </c>
      <c r="C437" s="31" t="s">
        <v>126</v>
      </c>
      <c r="D437" s="32" t="s">
        <v>127</v>
      </c>
      <c r="E437" s="31" t="s">
        <v>180</v>
      </c>
      <c r="F437" s="31" t="s">
        <v>172</v>
      </c>
      <c r="G437" s="31" t="s">
        <v>174</v>
      </c>
      <c r="H437" s="56">
        <v>313198.74</v>
      </c>
    </row>
    <row r="438" spans="1:8" x14ac:dyDescent="0.2">
      <c r="A438" s="58">
        <v>44531</v>
      </c>
      <c r="B438" s="55">
        <v>44565</v>
      </c>
      <c r="C438" s="31" t="s">
        <v>18</v>
      </c>
      <c r="D438" s="32" t="s">
        <v>19</v>
      </c>
      <c r="E438" s="31" t="s">
        <v>180</v>
      </c>
      <c r="F438" s="31" t="s">
        <v>176</v>
      </c>
      <c r="G438" s="31" t="s">
        <v>184</v>
      </c>
      <c r="H438" s="56">
        <v>283032.89</v>
      </c>
    </row>
    <row r="439" spans="1:8" x14ac:dyDescent="0.2">
      <c r="A439" s="58">
        <v>44531</v>
      </c>
      <c r="B439" s="55">
        <v>44565</v>
      </c>
      <c r="C439" s="31" t="s">
        <v>45</v>
      </c>
      <c r="D439" s="32" t="s">
        <v>46</v>
      </c>
      <c r="E439" s="31" t="s">
        <v>180</v>
      </c>
      <c r="F439" s="31" t="s">
        <v>172</v>
      </c>
      <c r="G439" s="31" t="s">
        <v>173</v>
      </c>
      <c r="H439" s="56">
        <v>245306.92</v>
      </c>
    </row>
    <row r="440" spans="1:8" x14ac:dyDescent="0.2">
      <c r="A440" s="58">
        <v>44531</v>
      </c>
      <c r="B440" s="55">
        <v>44565</v>
      </c>
      <c r="C440" s="31" t="s">
        <v>128</v>
      </c>
      <c r="D440" s="32" t="s">
        <v>123</v>
      </c>
      <c r="E440" s="31" t="s">
        <v>180</v>
      </c>
      <c r="F440" s="31" t="s">
        <v>170</v>
      </c>
      <c r="G440" s="31" t="s">
        <v>171</v>
      </c>
      <c r="H440" s="56">
        <v>240972</v>
      </c>
    </row>
    <row r="441" spans="1:8" x14ac:dyDescent="0.2">
      <c r="A441" s="58">
        <v>44531</v>
      </c>
      <c r="B441" s="55">
        <v>44565</v>
      </c>
      <c r="C441" s="31" t="s">
        <v>90</v>
      </c>
      <c r="D441" s="32" t="s">
        <v>91</v>
      </c>
      <c r="E441" s="31" t="s">
        <v>180</v>
      </c>
      <c r="F441" s="31" t="s">
        <v>176</v>
      </c>
      <c r="G441" s="31" t="s">
        <v>183</v>
      </c>
      <c r="H441" s="56">
        <v>149448.85</v>
      </c>
    </row>
    <row r="442" spans="1:8" x14ac:dyDescent="0.2">
      <c r="A442" s="58">
        <v>44531</v>
      </c>
      <c r="B442" s="55">
        <v>44565</v>
      </c>
      <c r="C442" s="31" t="s">
        <v>27</v>
      </c>
      <c r="D442" s="32" t="s">
        <v>28</v>
      </c>
      <c r="E442" s="31" t="s">
        <v>180</v>
      </c>
      <c r="F442" s="31" t="s">
        <v>172</v>
      </c>
      <c r="G442" s="31" t="s">
        <v>173</v>
      </c>
      <c r="H442" s="56">
        <v>130919.3</v>
      </c>
    </row>
    <row r="443" spans="1:8" x14ac:dyDescent="0.2">
      <c r="A443" s="58">
        <v>44531</v>
      </c>
      <c r="B443" s="55">
        <v>44565</v>
      </c>
      <c r="C443" s="31" t="s">
        <v>36</v>
      </c>
      <c r="D443" s="32" t="s">
        <v>37</v>
      </c>
      <c r="E443" s="31" t="s">
        <v>180</v>
      </c>
      <c r="F443" s="31" t="s">
        <v>176</v>
      </c>
      <c r="G443" s="31" t="s">
        <v>184</v>
      </c>
      <c r="H443" s="56">
        <v>99473.12</v>
      </c>
    </row>
    <row r="444" spans="1:8" x14ac:dyDescent="0.2">
      <c r="A444" s="58">
        <v>44531</v>
      </c>
      <c r="B444" s="55">
        <v>44565</v>
      </c>
      <c r="C444" s="31" t="s">
        <v>166</v>
      </c>
      <c r="D444" s="32" t="s">
        <v>168</v>
      </c>
      <c r="E444" s="31" t="s">
        <v>180</v>
      </c>
      <c r="F444" s="31" t="s">
        <v>172</v>
      </c>
      <c r="G444" s="31" t="s">
        <v>173</v>
      </c>
      <c r="H444" s="56">
        <v>92876</v>
      </c>
    </row>
    <row r="445" spans="1:8" x14ac:dyDescent="0.2">
      <c r="A445" s="58">
        <v>44531</v>
      </c>
      <c r="B445" s="55">
        <v>44565</v>
      </c>
      <c r="C445" s="31" t="s">
        <v>11</v>
      </c>
      <c r="D445" s="32" t="s">
        <v>12</v>
      </c>
      <c r="E445" s="31" t="s">
        <v>180</v>
      </c>
      <c r="F445" s="31" t="s">
        <v>172</v>
      </c>
      <c r="G445" s="31" t="s">
        <v>173</v>
      </c>
      <c r="H445" s="56">
        <v>78935.08</v>
      </c>
    </row>
    <row r="446" spans="1:8" x14ac:dyDescent="0.2">
      <c r="A446" s="58">
        <v>44531</v>
      </c>
      <c r="B446" s="55">
        <v>44565</v>
      </c>
      <c r="C446" s="31" t="s">
        <v>163</v>
      </c>
      <c r="D446" s="32" t="s">
        <v>40</v>
      </c>
      <c r="E446" s="31" t="s">
        <v>180</v>
      </c>
      <c r="F446" s="31" t="s">
        <v>176</v>
      </c>
      <c r="G446" s="31" t="s">
        <v>184</v>
      </c>
      <c r="H446" s="56">
        <v>76224.97</v>
      </c>
    </row>
    <row r="447" spans="1:8" x14ac:dyDescent="0.2">
      <c r="A447" s="58">
        <v>44531</v>
      </c>
      <c r="B447" s="55">
        <v>44565</v>
      </c>
      <c r="C447" s="31" t="s">
        <v>109</v>
      </c>
      <c r="D447" s="32" t="s">
        <v>110</v>
      </c>
      <c r="E447" s="31" t="s">
        <v>180</v>
      </c>
      <c r="F447" s="31" t="s">
        <v>172</v>
      </c>
      <c r="G447" s="31" t="s">
        <v>173</v>
      </c>
      <c r="H447" s="56">
        <v>51983.49</v>
      </c>
    </row>
    <row r="448" spans="1:8" x14ac:dyDescent="0.2">
      <c r="A448" s="58">
        <v>44531</v>
      </c>
      <c r="B448" s="55">
        <v>44565</v>
      </c>
      <c r="C448" s="31" t="s">
        <v>169</v>
      </c>
      <c r="D448" s="32" t="s">
        <v>10</v>
      </c>
      <c r="E448" s="31" t="s">
        <v>180</v>
      </c>
      <c r="F448" s="31" t="s">
        <v>176</v>
      </c>
      <c r="G448" s="31" t="s">
        <v>184</v>
      </c>
      <c r="H448" s="56">
        <v>15424.7</v>
      </c>
    </row>
    <row r="449" spans="1:8" x14ac:dyDescent="0.2">
      <c r="A449" s="58">
        <v>44531</v>
      </c>
      <c r="B449" s="55">
        <v>44565</v>
      </c>
      <c r="C449" s="31" t="s">
        <v>100</v>
      </c>
      <c r="D449" s="32" t="s">
        <v>96</v>
      </c>
      <c r="E449" s="31" t="s">
        <v>131</v>
      </c>
      <c r="F449" s="31" t="s">
        <v>177</v>
      </c>
      <c r="G449" s="31" t="s">
        <v>177</v>
      </c>
      <c r="H449" s="56">
        <v>12617.04</v>
      </c>
    </row>
    <row r="450" spans="1:8" x14ac:dyDescent="0.2">
      <c r="A450" s="58">
        <v>44531</v>
      </c>
      <c r="B450" s="55">
        <v>44565</v>
      </c>
      <c r="C450" s="31" t="s">
        <v>98</v>
      </c>
      <c r="D450" s="32" t="s">
        <v>94</v>
      </c>
      <c r="E450" s="31" t="s">
        <v>131</v>
      </c>
      <c r="F450" s="31" t="s">
        <v>177</v>
      </c>
      <c r="G450" s="31" t="s">
        <v>177</v>
      </c>
      <c r="H450" s="56">
        <v>12472.68</v>
      </c>
    </row>
    <row r="451" spans="1:8" x14ac:dyDescent="0.2">
      <c r="A451" s="58">
        <v>44531</v>
      </c>
      <c r="B451" s="55">
        <v>44565</v>
      </c>
      <c r="C451" s="31" t="s">
        <v>102</v>
      </c>
      <c r="D451" s="32" t="s">
        <v>101</v>
      </c>
      <c r="E451" s="31" t="s">
        <v>131</v>
      </c>
      <c r="F451" s="31" t="s">
        <v>177</v>
      </c>
      <c r="G451" s="31" t="s">
        <v>177</v>
      </c>
      <c r="H451" s="56">
        <v>12301.46</v>
      </c>
    </row>
    <row r="452" spans="1:8" x14ac:dyDescent="0.2">
      <c r="A452" s="58">
        <v>44531</v>
      </c>
      <c r="B452" s="55">
        <v>44565</v>
      </c>
      <c r="C452" s="31" t="s">
        <v>99</v>
      </c>
      <c r="D452" s="32" t="s">
        <v>95</v>
      </c>
      <c r="E452" s="31" t="s">
        <v>131</v>
      </c>
      <c r="F452" s="31" t="s">
        <v>177</v>
      </c>
      <c r="G452" s="31" t="s">
        <v>177</v>
      </c>
      <c r="H452" s="56">
        <v>12098.56</v>
      </c>
    </row>
    <row r="453" spans="1:8" x14ac:dyDescent="0.2">
      <c r="A453" s="58">
        <v>44531</v>
      </c>
      <c r="B453" s="55">
        <v>44565</v>
      </c>
      <c r="C453" s="31" t="s">
        <v>105</v>
      </c>
      <c r="D453" s="32" t="s">
        <v>106</v>
      </c>
      <c r="E453" s="31" t="s">
        <v>131</v>
      </c>
      <c r="F453" s="31" t="s">
        <v>177</v>
      </c>
      <c r="G453" s="31" t="s">
        <v>177</v>
      </c>
      <c r="H453" s="56">
        <v>8260.25</v>
      </c>
    </row>
    <row r="454" spans="1:8" x14ac:dyDescent="0.2">
      <c r="A454" s="58">
        <v>44531</v>
      </c>
      <c r="B454" s="55">
        <v>44565</v>
      </c>
      <c r="C454" s="31" t="s">
        <v>97</v>
      </c>
      <c r="D454" s="32" t="s">
        <v>93</v>
      </c>
      <c r="E454" s="31" t="s">
        <v>131</v>
      </c>
      <c r="F454" s="31" t="s">
        <v>177</v>
      </c>
      <c r="G454" s="31" t="s">
        <v>177</v>
      </c>
      <c r="H454" s="56">
        <v>4095.8</v>
      </c>
    </row>
    <row r="455" spans="1:8" x14ac:dyDescent="0.2">
      <c r="A455" s="58">
        <v>44531</v>
      </c>
      <c r="B455" s="55">
        <v>44565</v>
      </c>
      <c r="C455" s="31" t="s">
        <v>47</v>
      </c>
      <c r="D455" s="32"/>
      <c r="E455" s="31" t="s">
        <v>131</v>
      </c>
      <c r="F455" s="31" t="s">
        <v>188</v>
      </c>
      <c r="G455" s="31" t="s">
        <v>185</v>
      </c>
      <c r="H455" s="56">
        <f>46184.58+11670.3</f>
        <v>57854.880000000005</v>
      </c>
    </row>
    <row r="456" spans="1:8" x14ac:dyDescent="0.2">
      <c r="A456" s="58">
        <v>44531</v>
      </c>
      <c r="B456" s="55">
        <v>44565</v>
      </c>
      <c r="C456" s="31" t="s">
        <v>49</v>
      </c>
      <c r="D456" s="32"/>
      <c r="E456" s="31" t="s">
        <v>131</v>
      </c>
      <c r="F456" s="31" t="s">
        <v>188</v>
      </c>
      <c r="G456" s="31" t="s">
        <v>185</v>
      </c>
      <c r="H456" s="56">
        <v>283536.93</v>
      </c>
    </row>
    <row r="457" spans="1:8" x14ac:dyDescent="0.2">
      <c r="A457" s="58">
        <v>44531</v>
      </c>
      <c r="B457" s="55">
        <v>44565</v>
      </c>
      <c r="C457" s="31" t="s">
        <v>50</v>
      </c>
      <c r="D457" s="32"/>
      <c r="E457" s="31" t="s">
        <v>131</v>
      </c>
      <c r="F457" s="31" t="s">
        <v>188</v>
      </c>
      <c r="G457" s="31" t="s">
        <v>185</v>
      </c>
      <c r="H457" s="56">
        <f>263714.13+5647.44+410190.81</f>
        <v>679552.38</v>
      </c>
    </row>
    <row r="458" spans="1:8" x14ac:dyDescent="0.2">
      <c r="A458" s="58">
        <v>44531</v>
      </c>
      <c r="B458" s="55">
        <v>44565</v>
      </c>
      <c r="C458" s="31" t="s">
        <v>52</v>
      </c>
      <c r="D458" s="32"/>
      <c r="E458" s="31" t="s">
        <v>131</v>
      </c>
      <c r="F458" s="31" t="s">
        <v>186</v>
      </c>
      <c r="G458" s="31" t="s">
        <v>186</v>
      </c>
      <c r="H458" s="56">
        <v>100000</v>
      </c>
    </row>
    <row r="459" spans="1:8" x14ac:dyDescent="0.2">
      <c r="A459" s="58">
        <v>44531</v>
      </c>
      <c r="B459" s="55">
        <v>44565</v>
      </c>
      <c r="C459" s="31" t="s">
        <v>54</v>
      </c>
      <c r="D459" s="32"/>
      <c r="E459" s="31" t="s">
        <v>131</v>
      </c>
      <c r="F459" s="31" t="s">
        <v>188</v>
      </c>
      <c r="G459" s="31" t="s">
        <v>187</v>
      </c>
      <c r="H459" s="56">
        <v>1000000</v>
      </c>
    </row>
    <row r="460" spans="1:8" x14ac:dyDescent="0.2">
      <c r="A460" s="58">
        <v>44531</v>
      </c>
      <c r="B460" s="55">
        <v>44565</v>
      </c>
      <c r="C460" s="31" t="s">
        <v>57</v>
      </c>
      <c r="D460" s="32"/>
      <c r="E460" s="31" t="s">
        <v>131</v>
      </c>
      <c r="F460" s="31" t="s">
        <v>188</v>
      </c>
      <c r="G460" s="31" t="s">
        <v>189</v>
      </c>
      <c r="H460" s="56">
        <v>357091.6</v>
      </c>
    </row>
    <row r="461" spans="1:8" x14ac:dyDescent="0.2">
      <c r="A461" s="58">
        <v>44531</v>
      </c>
      <c r="B461" s="55">
        <v>44565</v>
      </c>
      <c r="C461" s="31" t="s">
        <v>59</v>
      </c>
      <c r="D461" s="32"/>
      <c r="E461" s="31" t="s">
        <v>131</v>
      </c>
      <c r="F461" s="31" t="s">
        <v>188</v>
      </c>
      <c r="G461" s="31" t="s">
        <v>185</v>
      </c>
      <c r="H461" s="56">
        <v>3000</v>
      </c>
    </row>
    <row r="462" spans="1:8" x14ac:dyDescent="0.2">
      <c r="A462" s="58">
        <v>44531</v>
      </c>
      <c r="B462" s="55">
        <v>44565</v>
      </c>
      <c r="C462" s="31" t="s">
        <v>103</v>
      </c>
      <c r="D462" s="32"/>
      <c r="E462" s="31" t="s">
        <v>131</v>
      </c>
      <c r="F462" s="31" t="s">
        <v>177</v>
      </c>
      <c r="G462" s="31" t="s">
        <v>177</v>
      </c>
      <c r="H462" s="56">
        <v>41285.949999999997</v>
      </c>
    </row>
    <row r="463" spans="1:8" x14ac:dyDescent="0.2">
      <c r="A463" s="58">
        <v>44531</v>
      </c>
      <c r="B463" s="55">
        <v>44565</v>
      </c>
      <c r="C463" s="31" t="s">
        <v>121</v>
      </c>
      <c r="D463" s="32"/>
      <c r="E463" s="31" t="s">
        <v>181</v>
      </c>
      <c r="F463" s="31" t="s">
        <v>179</v>
      </c>
      <c r="G463" s="31" t="s">
        <v>179</v>
      </c>
      <c r="H463" s="56">
        <v>1019615.63</v>
      </c>
    </row>
    <row r="464" spans="1:8" x14ac:dyDescent="0.2">
      <c r="A464" s="58">
        <v>44531</v>
      </c>
      <c r="B464" s="55">
        <v>44565</v>
      </c>
      <c r="C464" s="31" t="s">
        <v>124</v>
      </c>
      <c r="D464" s="32"/>
      <c r="E464" s="31" t="s">
        <v>181</v>
      </c>
      <c r="F464" s="31" t="s">
        <v>111</v>
      </c>
      <c r="G464" s="31" t="s">
        <v>111</v>
      </c>
      <c r="H464" s="56">
        <v>1173709.28</v>
      </c>
    </row>
    <row r="465" spans="1:8" x14ac:dyDescent="0.2">
      <c r="A465" s="58">
        <v>44531</v>
      </c>
      <c r="B465" s="55">
        <v>44565</v>
      </c>
      <c r="C465" s="31" t="s">
        <v>125</v>
      </c>
      <c r="D465" s="32"/>
      <c r="E465" s="31" t="s">
        <v>180</v>
      </c>
      <c r="F465" s="31" t="s">
        <v>170</v>
      </c>
      <c r="G465" s="31" t="s">
        <v>208</v>
      </c>
      <c r="H465" s="56">
        <v>987994.8</v>
      </c>
    </row>
    <row r="466" spans="1:8" x14ac:dyDescent="0.2">
      <c r="A466" s="58">
        <v>44531</v>
      </c>
      <c r="B466" s="55">
        <v>44565</v>
      </c>
      <c r="C466" s="31" t="s">
        <v>138</v>
      </c>
      <c r="D466" s="32"/>
      <c r="E466" s="31" t="s">
        <v>131</v>
      </c>
      <c r="F466" s="31" t="s">
        <v>178</v>
      </c>
      <c r="G466" s="31" t="s">
        <v>178</v>
      </c>
      <c r="H466" s="56">
        <v>1097003.76</v>
      </c>
    </row>
    <row r="467" spans="1:8" x14ac:dyDescent="0.2">
      <c r="A467" s="58">
        <v>44531</v>
      </c>
      <c r="B467" s="55">
        <v>44565</v>
      </c>
      <c r="C467" s="31" t="s">
        <v>140</v>
      </c>
      <c r="D467" s="32"/>
      <c r="E467" s="31" t="s">
        <v>180</v>
      </c>
      <c r="F467" s="31" t="s">
        <v>172</v>
      </c>
      <c r="G467" s="31" t="s">
        <v>175</v>
      </c>
      <c r="H467" s="56">
        <v>910882.18</v>
      </c>
    </row>
  </sheetData>
  <mergeCells count="8">
    <mergeCell ref="X7:X8"/>
    <mergeCell ref="X11:X13"/>
    <mergeCell ref="Y7:Y8"/>
    <mergeCell ref="Y11:Y13"/>
    <mergeCell ref="V7:V8"/>
    <mergeCell ref="V11:V13"/>
    <mergeCell ref="W7:W8"/>
    <mergeCell ref="W11:W13"/>
  </mergeCells>
  <phoneticPr fontId="2" type="noConversion"/>
  <pageMargins left="0.7" right="0.7" top="0.75" bottom="0.75" header="0.3" footer="0.3"/>
  <pageSetup paperSize="9" orientation="portrait" horizontalDpi="0" verticalDpi="0"/>
  <ignoredErrors>
    <ignoredError sqref="E19:G129 E18 F18:G18 E131:G164 E130:G130 E466:G467 E432:G464 E399:G430 E365:G397 E331:G363 E299:G329 E267:G297 E233:G265 E199:G231 E166:G197 E165:G165 E198:G198 E232:G232 E266:G266 E298:G298 E330:G330 E364:G364 E398:G398 E431:G431 E465:G465" calculatedColumn="1"/>
  </ignoredErrors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54A02-67A8-E94E-BEFE-220CFC4B527E}">
  <dimension ref="A1:H4"/>
  <sheetViews>
    <sheetView showGridLines="0" zoomScale="187" workbookViewId="0">
      <selection activeCell="J5" sqref="J5"/>
    </sheetView>
  </sheetViews>
  <sheetFormatPr baseColWidth="10" defaultColWidth="11.33203125" defaultRowHeight="15" x14ac:dyDescent="0.2"/>
  <cols>
    <col min="2" max="2" width="11.33203125" style="21"/>
    <col min="3" max="3" width="12.6640625" bestFit="1" customWidth="1"/>
    <col min="5" max="5" width="15.83203125" style="20" bestFit="1" customWidth="1"/>
    <col min="6" max="7" width="11.6640625" bestFit="1" customWidth="1"/>
    <col min="8" max="8" width="15.83203125" bestFit="1" customWidth="1"/>
    <col min="9" max="9" width="5.6640625" customWidth="1"/>
  </cols>
  <sheetData>
    <row r="1" spans="1:8" x14ac:dyDescent="0.2">
      <c r="C1" s="24" t="s">
        <v>142</v>
      </c>
      <c r="E1" s="25" t="s">
        <v>143</v>
      </c>
      <c r="F1" s="26">
        <f>B3-B2</f>
        <v>1004</v>
      </c>
      <c r="G1" s="26"/>
    </row>
    <row r="2" spans="1:8" x14ac:dyDescent="0.2">
      <c r="A2" s="27" t="s">
        <v>144</v>
      </c>
      <c r="B2" s="21">
        <v>44440</v>
      </c>
      <c r="C2" s="8">
        <v>10680000</v>
      </c>
      <c r="E2" s="25" t="s">
        <v>145</v>
      </c>
      <c r="F2" s="28">
        <f>C3-C2</f>
        <v>6320000</v>
      </c>
      <c r="G2" s="28">
        <f>F2-2000000</f>
        <v>4320000</v>
      </c>
      <c r="H2" t="s">
        <v>146</v>
      </c>
    </row>
    <row r="3" spans="1:8" x14ac:dyDescent="0.2">
      <c r="A3" s="27" t="s">
        <v>147</v>
      </c>
      <c r="B3" s="29">
        <v>45444</v>
      </c>
      <c r="C3" s="28">
        <v>17000000</v>
      </c>
      <c r="E3" s="25" t="s">
        <v>148</v>
      </c>
      <c r="F3" s="30">
        <f>F2/C2</f>
        <v>0.59176029962546817</v>
      </c>
      <c r="G3" s="30">
        <f>G2/C2</f>
        <v>0.4044943820224719</v>
      </c>
    </row>
    <row r="4" spans="1:8" x14ac:dyDescent="0.2">
      <c r="E4" s="25" t="s">
        <v>149</v>
      </c>
      <c r="F4" s="30">
        <f>(1+F$3)^(1/$F$1*365)-1</f>
        <v>0.184109272361485</v>
      </c>
      <c r="G4" s="30">
        <f>(1+G$3)^(1/$F$1*365)-1</f>
        <v>0.13143675083588713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8C66B-42D4-8F4A-AAC6-9CF8C45E5E31}">
  <sheetPr>
    <outlinePr summaryBelow="0" summaryRight="0"/>
  </sheetPr>
  <dimension ref="A1:K1001"/>
  <sheetViews>
    <sheetView showGridLines="0" zoomScale="136" zoomScaleNormal="136" workbookViewId="0">
      <pane ySplit="1" topLeftCell="A2" activePane="bottomLeft" state="frozen"/>
      <selection activeCell="E1" sqref="E1"/>
      <selection pane="bottomLeft" activeCell="C3" sqref="C3"/>
    </sheetView>
  </sheetViews>
  <sheetFormatPr baseColWidth="10" defaultColWidth="14.5" defaultRowHeight="15.75" customHeight="1" x14ac:dyDescent="0.15"/>
  <cols>
    <col min="1" max="1" width="16.33203125" style="38" customWidth="1"/>
    <col min="2" max="16384" width="14.5" style="38"/>
  </cols>
  <sheetData>
    <row r="1" spans="1:9" ht="15.75" customHeight="1" x14ac:dyDescent="0.15">
      <c r="A1" s="33"/>
      <c r="B1" s="34" t="s">
        <v>150</v>
      </c>
      <c r="C1" s="35" t="s">
        <v>151</v>
      </c>
      <c r="D1" s="36"/>
      <c r="E1" s="37" t="s">
        <v>152</v>
      </c>
      <c r="F1" s="37" t="s">
        <v>153</v>
      </c>
      <c r="G1" s="37" t="s">
        <v>154</v>
      </c>
      <c r="H1" s="37" t="s">
        <v>155</v>
      </c>
      <c r="I1" s="37" t="s">
        <v>156</v>
      </c>
    </row>
    <row r="2" spans="1:9" ht="15.75" customHeight="1" x14ac:dyDescent="0.15">
      <c r="A2" s="33" t="s">
        <v>157</v>
      </c>
      <c r="B2" s="39">
        <v>10700000</v>
      </c>
      <c r="C2" s="40">
        <f>B2/5</f>
        <v>2140000</v>
      </c>
      <c r="D2" s="41">
        <v>2022</v>
      </c>
      <c r="E2" s="42">
        <f>F2*3</f>
        <v>1800000</v>
      </c>
      <c r="F2" s="42">
        <f t="shared" ref="F2:F4" si="0">SUM($B$4:$B$6)</f>
        <v>600000</v>
      </c>
      <c r="G2" s="42">
        <f>E2-F2</f>
        <v>1200000</v>
      </c>
      <c r="H2" s="42">
        <f>B2-E2</f>
        <v>8900000</v>
      </c>
      <c r="I2" s="42">
        <f t="shared" ref="I2:I52" si="1">G2+H2</f>
        <v>10100000</v>
      </c>
    </row>
    <row r="3" spans="1:9" ht="15.75" customHeight="1" x14ac:dyDescent="0.15">
      <c r="A3" s="33" t="s">
        <v>132</v>
      </c>
      <c r="B3" s="43">
        <v>0.14000000000000001</v>
      </c>
      <c r="C3" s="44">
        <f>B3</f>
        <v>0.14000000000000001</v>
      </c>
      <c r="D3" s="41">
        <v>2023</v>
      </c>
      <c r="E3" s="42">
        <v>0</v>
      </c>
      <c r="F3" s="42">
        <f t="shared" si="0"/>
        <v>600000</v>
      </c>
      <c r="G3" s="42">
        <f>G2-F3</f>
        <v>600000</v>
      </c>
      <c r="H3" s="42">
        <f t="shared" ref="H3:H4" si="2">H2*(1+$B$3)</f>
        <v>10146000.000000002</v>
      </c>
      <c r="I3" s="42">
        <f t="shared" si="1"/>
        <v>10746000.000000002</v>
      </c>
    </row>
    <row r="4" spans="1:9" ht="15.75" customHeight="1" x14ac:dyDescent="0.15">
      <c r="A4" s="33" t="s">
        <v>158</v>
      </c>
      <c r="B4" s="39">
        <v>300000</v>
      </c>
      <c r="C4" s="40">
        <f t="shared" ref="C4:C7" si="3">B4/5</f>
        <v>60000</v>
      </c>
      <c r="D4" s="41">
        <v>2024</v>
      </c>
      <c r="E4" s="42">
        <v>0</v>
      </c>
      <c r="F4" s="42">
        <f t="shared" si="0"/>
        <v>600000</v>
      </c>
      <c r="G4" s="42">
        <v>0</v>
      </c>
      <c r="H4" s="42">
        <f t="shared" si="2"/>
        <v>11566440.000000004</v>
      </c>
      <c r="I4" s="42">
        <f t="shared" si="1"/>
        <v>11566440.000000004</v>
      </c>
    </row>
    <row r="5" spans="1:9" ht="15.75" customHeight="1" x14ac:dyDescent="0.15">
      <c r="A5" s="33" t="s">
        <v>159</v>
      </c>
      <c r="B5" s="39">
        <v>200000</v>
      </c>
      <c r="C5" s="40">
        <f t="shared" si="3"/>
        <v>40000</v>
      </c>
      <c r="D5" s="41">
        <v>2025</v>
      </c>
      <c r="E5" s="42">
        <f>F5*3</f>
        <v>1962000</v>
      </c>
      <c r="F5" s="42">
        <f>F4*1.09</f>
        <v>654000</v>
      </c>
      <c r="G5" s="42">
        <f>E5-F5</f>
        <v>1308000</v>
      </c>
      <c r="H5" s="42">
        <f>H4*(1+$B$3)-E5</f>
        <v>11223741.600000005</v>
      </c>
      <c r="I5" s="42">
        <f t="shared" si="1"/>
        <v>12531741.600000005</v>
      </c>
    </row>
    <row r="6" spans="1:9" ht="15.75" customHeight="1" x14ac:dyDescent="0.15">
      <c r="A6" s="33" t="s">
        <v>160</v>
      </c>
      <c r="B6" s="40">
        <v>100000</v>
      </c>
      <c r="C6" s="40">
        <f t="shared" si="3"/>
        <v>20000</v>
      </c>
      <c r="D6" s="41">
        <v>2026</v>
      </c>
      <c r="E6" s="42">
        <v>0</v>
      </c>
      <c r="F6" s="42">
        <f t="shared" ref="F6:F7" si="4">F5</f>
        <v>654000</v>
      </c>
      <c r="G6" s="42">
        <f t="shared" ref="G6:G7" si="5">G5-F6</f>
        <v>654000</v>
      </c>
      <c r="H6" s="42">
        <f t="shared" ref="H6:H7" si="6">H5*(1+$B$3)</f>
        <v>12795065.424000008</v>
      </c>
      <c r="I6" s="42">
        <f t="shared" si="1"/>
        <v>13449065.424000008</v>
      </c>
    </row>
    <row r="7" spans="1:9" ht="15.75" customHeight="1" x14ac:dyDescent="0.15">
      <c r="A7" s="45" t="s">
        <v>161</v>
      </c>
      <c r="B7" s="40">
        <f>SUM(B4:B6)/12</f>
        <v>50000</v>
      </c>
      <c r="C7" s="40">
        <f t="shared" si="3"/>
        <v>10000</v>
      </c>
      <c r="D7" s="41">
        <v>2027</v>
      </c>
      <c r="E7" s="42">
        <v>0</v>
      </c>
      <c r="F7" s="42">
        <f t="shared" si="4"/>
        <v>654000</v>
      </c>
      <c r="G7" s="42">
        <f t="shared" si="5"/>
        <v>0</v>
      </c>
      <c r="H7" s="42">
        <f t="shared" si="6"/>
        <v>14586374.583360011</v>
      </c>
      <c r="I7" s="42">
        <f t="shared" si="1"/>
        <v>14586374.583360011</v>
      </c>
    </row>
    <row r="8" spans="1:9" ht="15.75" customHeight="1" x14ac:dyDescent="0.15">
      <c r="D8" s="41">
        <v>2028</v>
      </c>
      <c r="E8" s="42">
        <f>F8*3</f>
        <v>2138580</v>
      </c>
      <c r="F8" s="42">
        <f>F7*1.09</f>
        <v>712860</v>
      </c>
      <c r="G8" s="42">
        <f>E8-F8</f>
        <v>1425720</v>
      </c>
      <c r="H8" s="42">
        <f>H7*(1+$B$3)-E8</f>
        <v>14489887.025030414</v>
      </c>
      <c r="I8" s="42">
        <f t="shared" si="1"/>
        <v>15915607.025030414</v>
      </c>
    </row>
    <row r="9" spans="1:9" ht="15.75" customHeight="1" x14ac:dyDescent="0.15">
      <c r="D9" s="41">
        <v>2029</v>
      </c>
      <c r="E9" s="42">
        <v>0</v>
      </c>
      <c r="F9" s="42">
        <f t="shared" ref="F9:F10" si="7">F8</f>
        <v>712860</v>
      </c>
      <c r="G9" s="42">
        <f t="shared" ref="G9:G10" si="8">G8-F9</f>
        <v>712860</v>
      </c>
      <c r="H9" s="42">
        <f t="shared" ref="H9:H10" si="9">H8*(1+$B$3)</f>
        <v>16518471.208534673</v>
      </c>
      <c r="I9" s="42">
        <f t="shared" si="1"/>
        <v>17231331.208534673</v>
      </c>
    </row>
    <row r="10" spans="1:9" ht="15.75" customHeight="1" x14ac:dyDescent="0.15">
      <c r="D10" s="41">
        <v>2030</v>
      </c>
      <c r="E10" s="42">
        <v>0</v>
      </c>
      <c r="F10" s="42">
        <f t="shared" si="7"/>
        <v>712860</v>
      </c>
      <c r="G10" s="42">
        <f t="shared" si="8"/>
        <v>0</v>
      </c>
      <c r="H10" s="42">
        <f t="shared" si="9"/>
        <v>18831057.177729528</v>
      </c>
      <c r="I10" s="42">
        <f t="shared" si="1"/>
        <v>18831057.177729528</v>
      </c>
    </row>
    <row r="11" spans="1:9" ht="15.75" customHeight="1" x14ac:dyDescent="0.15">
      <c r="D11" s="41">
        <v>2031</v>
      </c>
      <c r="E11" s="42">
        <f>F11*3</f>
        <v>2331052.2000000002</v>
      </c>
      <c r="F11" s="42">
        <f>F10*1.09</f>
        <v>777017.4</v>
      </c>
      <c r="G11" s="42">
        <f>E11-F11</f>
        <v>1554034.8000000003</v>
      </c>
      <c r="H11" s="42">
        <f>H10*(1+$B$3)-E11</f>
        <v>19136352.982611664</v>
      </c>
      <c r="I11" s="42">
        <f t="shared" si="1"/>
        <v>20690387.782611664</v>
      </c>
    </row>
    <row r="12" spans="1:9" ht="15.75" customHeight="1" x14ac:dyDescent="0.15">
      <c r="D12" s="41">
        <v>2032</v>
      </c>
      <c r="E12" s="42">
        <v>0</v>
      </c>
      <c r="F12" s="42">
        <f t="shared" ref="F12:F13" si="10">F11</f>
        <v>777017.4</v>
      </c>
      <c r="G12" s="42">
        <f t="shared" ref="G12:G13" si="11">G11-F12</f>
        <v>777017.40000000026</v>
      </c>
      <c r="H12" s="42">
        <f t="shared" ref="H12:H13" si="12">H11*(1+$B$3)</f>
        <v>21815442.4001773</v>
      </c>
      <c r="I12" s="42">
        <f t="shared" si="1"/>
        <v>22592459.800177298</v>
      </c>
    </row>
    <row r="13" spans="1:9" ht="15.75" customHeight="1" x14ac:dyDescent="0.15">
      <c r="D13" s="41">
        <v>2033</v>
      </c>
      <c r="E13" s="42">
        <v>0</v>
      </c>
      <c r="F13" s="42">
        <f t="shared" si="10"/>
        <v>777017.4</v>
      </c>
      <c r="G13" s="42">
        <f t="shared" si="11"/>
        <v>0</v>
      </c>
      <c r="H13" s="42">
        <f t="shared" si="12"/>
        <v>24869604.336202126</v>
      </c>
      <c r="I13" s="42">
        <f t="shared" si="1"/>
        <v>24869604.336202126</v>
      </c>
    </row>
    <row r="14" spans="1:9" ht="15.75" customHeight="1" x14ac:dyDescent="0.15">
      <c r="D14" s="41">
        <v>2034</v>
      </c>
      <c r="E14" s="42">
        <f>F14*3</f>
        <v>2540846.8980000005</v>
      </c>
      <c r="F14" s="42">
        <f>F13*1.09</f>
        <v>846948.96600000013</v>
      </c>
      <c r="G14" s="42">
        <f>E14-F14</f>
        <v>1693897.9320000005</v>
      </c>
      <c r="H14" s="42">
        <f>H13*(1+$B$3)-E14</f>
        <v>25810502.045270424</v>
      </c>
      <c r="I14" s="42">
        <f t="shared" si="1"/>
        <v>27504399.977270424</v>
      </c>
    </row>
    <row r="15" spans="1:9" ht="15.75" customHeight="1" x14ac:dyDescent="0.15">
      <c r="D15" s="41">
        <v>2035</v>
      </c>
      <c r="E15" s="42">
        <v>0</v>
      </c>
      <c r="F15" s="42">
        <f t="shared" ref="F15:F16" si="13">F14</f>
        <v>846948.96600000013</v>
      </c>
      <c r="G15" s="42">
        <f t="shared" ref="G15:G16" si="14">G14-F15</f>
        <v>846948.96600000036</v>
      </c>
      <c r="H15" s="42">
        <f t="shared" ref="H15:H16" si="15">H14*(1+$B$3)</f>
        <v>29423972.331608288</v>
      </c>
      <c r="I15" s="42">
        <f t="shared" si="1"/>
        <v>30270921.29760829</v>
      </c>
    </row>
    <row r="16" spans="1:9" ht="15.75" customHeight="1" x14ac:dyDescent="0.15">
      <c r="D16" s="41">
        <v>2036</v>
      </c>
      <c r="E16" s="42">
        <v>0</v>
      </c>
      <c r="F16" s="42">
        <f t="shared" si="13"/>
        <v>846948.96600000013</v>
      </c>
      <c r="G16" s="42">
        <f t="shared" si="14"/>
        <v>0</v>
      </c>
      <c r="H16" s="42">
        <f t="shared" si="15"/>
        <v>33543328.458033454</v>
      </c>
      <c r="I16" s="42">
        <f t="shared" si="1"/>
        <v>33543328.458033454</v>
      </c>
    </row>
    <row r="17" spans="4:11" ht="15.75" customHeight="1" x14ac:dyDescent="0.15">
      <c r="D17" s="41">
        <v>2037</v>
      </c>
      <c r="E17" s="42">
        <f>F17*3</f>
        <v>2769523.1188200009</v>
      </c>
      <c r="F17" s="42">
        <f>F16*1.09</f>
        <v>923174.37294000026</v>
      </c>
      <c r="G17" s="42">
        <f>E17-F17</f>
        <v>1846348.7458800008</v>
      </c>
      <c r="H17" s="42">
        <f>H16*(1+$B$3)-E17</f>
        <v>35469871.323338136</v>
      </c>
      <c r="I17" s="42">
        <f t="shared" si="1"/>
        <v>37316220.069218136</v>
      </c>
    </row>
    <row r="18" spans="4:11" ht="15.75" customHeight="1" x14ac:dyDescent="0.15">
      <c r="D18" s="41">
        <v>2038</v>
      </c>
      <c r="E18" s="42">
        <v>0</v>
      </c>
      <c r="F18" s="42">
        <f t="shared" ref="F18:F19" si="16">F17</f>
        <v>923174.37294000026</v>
      </c>
      <c r="G18" s="42">
        <f t="shared" ref="G18:G19" si="17">G17-F18</f>
        <v>923174.3729400005</v>
      </c>
      <c r="H18" s="42">
        <f t="shared" ref="H18:H19" si="18">H17*(1+$B$3)</f>
        <v>40435653.308605477</v>
      </c>
      <c r="I18" s="42">
        <f t="shared" si="1"/>
        <v>41358827.681545481</v>
      </c>
    </row>
    <row r="19" spans="4:11" ht="15.75" customHeight="1" x14ac:dyDescent="0.15">
      <c r="D19" s="41">
        <v>2039</v>
      </c>
      <c r="E19" s="42">
        <v>0</v>
      </c>
      <c r="F19" s="42">
        <f t="shared" si="16"/>
        <v>923174.37294000026</v>
      </c>
      <c r="G19" s="42">
        <f t="shared" si="17"/>
        <v>0</v>
      </c>
      <c r="H19" s="42">
        <f t="shared" si="18"/>
        <v>46096644.771810248</v>
      </c>
      <c r="I19" s="42">
        <f t="shared" si="1"/>
        <v>46096644.771810248</v>
      </c>
    </row>
    <row r="20" spans="4:11" ht="15.75" customHeight="1" x14ac:dyDescent="0.15">
      <c r="D20" s="41">
        <v>2040</v>
      </c>
      <c r="E20" s="42">
        <f>F20*3</f>
        <v>3018780.1995138009</v>
      </c>
      <c r="F20" s="42">
        <f>F19*1.09</f>
        <v>1006260.0665046003</v>
      </c>
      <c r="G20" s="42">
        <f>E20-F20</f>
        <v>2012520.1330092005</v>
      </c>
      <c r="H20" s="42">
        <f>H19*(1+$B$3)-E20</f>
        <v>49531394.84034989</v>
      </c>
      <c r="I20" s="42">
        <f t="shared" si="1"/>
        <v>51543914.973359093</v>
      </c>
    </row>
    <row r="21" spans="4:11" ht="15.75" customHeight="1" x14ac:dyDescent="0.15">
      <c r="D21" s="41">
        <v>2041</v>
      </c>
      <c r="E21" s="42">
        <v>0</v>
      </c>
      <c r="F21" s="42">
        <f t="shared" ref="F21:F22" si="19">F20</f>
        <v>1006260.0665046003</v>
      </c>
      <c r="G21" s="42">
        <f t="shared" ref="G21:G22" si="20">G20-F21</f>
        <v>1006260.0665046001</v>
      </c>
      <c r="H21" s="42">
        <f t="shared" ref="H21:H22" si="21">H20*(1+$B$3)</f>
        <v>56465790.117998883</v>
      </c>
      <c r="I21" s="42">
        <f t="shared" si="1"/>
        <v>57472050.184503481</v>
      </c>
    </row>
    <row r="22" spans="4:11" ht="15.75" customHeight="1" x14ac:dyDescent="0.15">
      <c r="D22" s="41">
        <v>2042</v>
      </c>
      <c r="E22" s="42">
        <v>0</v>
      </c>
      <c r="F22" s="42">
        <f t="shared" si="19"/>
        <v>1006260.0665046003</v>
      </c>
      <c r="G22" s="42">
        <f t="shared" si="20"/>
        <v>0</v>
      </c>
      <c r="H22" s="42">
        <f t="shared" si="21"/>
        <v>64371000.734518737</v>
      </c>
      <c r="I22" s="42">
        <f t="shared" si="1"/>
        <v>64371000.734518737</v>
      </c>
    </row>
    <row r="23" spans="4:11" ht="15.75" customHeight="1" x14ac:dyDescent="0.15">
      <c r="D23" s="41">
        <v>2043</v>
      </c>
      <c r="E23" s="42">
        <f>F23*3</f>
        <v>3290470.4174700435</v>
      </c>
      <c r="F23" s="42">
        <f>F22*1.09</f>
        <v>1096823.4724900145</v>
      </c>
      <c r="G23" s="42">
        <f>E23-F23</f>
        <v>2193646.944980029</v>
      </c>
      <c r="H23" s="42">
        <f>H22*(1+$B$3)-E23</f>
        <v>70092470.419881329</v>
      </c>
      <c r="I23" s="42">
        <f t="shared" si="1"/>
        <v>72286117.364861354</v>
      </c>
    </row>
    <row r="24" spans="4:11" ht="15.75" customHeight="1" x14ac:dyDescent="0.15">
      <c r="D24" s="41">
        <v>2044</v>
      </c>
      <c r="E24" s="42">
        <v>0</v>
      </c>
      <c r="F24" s="42">
        <f t="shared" ref="F24:F25" si="22">F23</f>
        <v>1096823.4724900145</v>
      </c>
      <c r="G24" s="42">
        <f t="shared" ref="G24:G25" si="23">G23-F24</f>
        <v>1096823.4724900145</v>
      </c>
      <c r="H24" s="42">
        <f t="shared" ref="H24:H25" si="24">H23*(1+$B$3)</f>
        <v>79905416.278664723</v>
      </c>
      <c r="I24" s="42">
        <f t="shared" si="1"/>
        <v>81002239.751154736</v>
      </c>
      <c r="K24" s="46" t="s">
        <v>162</v>
      </c>
    </row>
    <row r="25" spans="4:11" ht="15.75" customHeight="1" x14ac:dyDescent="0.15">
      <c r="D25" s="41">
        <v>2045</v>
      </c>
      <c r="E25" s="42">
        <v>0</v>
      </c>
      <c r="F25" s="42">
        <f t="shared" si="22"/>
        <v>1096823.4724900145</v>
      </c>
      <c r="G25" s="42">
        <f t="shared" si="23"/>
        <v>0</v>
      </c>
      <c r="H25" s="42">
        <f t="shared" si="24"/>
        <v>91092174.557677791</v>
      </c>
      <c r="I25" s="42">
        <f t="shared" si="1"/>
        <v>91092174.557677791</v>
      </c>
      <c r="J25" s="47"/>
      <c r="K25" s="47">
        <f>(I31/I2)^(1/30)-1</f>
        <v>0.10236313806672848</v>
      </c>
    </row>
    <row r="26" spans="4:11" ht="15.75" customHeight="1" x14ac:dyDescent="0.15">
      <c r="D26" s="41">
        <v>2046</v>
      </c>
      <c r="E26" s="42">
        <f>F26*3</f>
        <v>3586612.7550423471</v>
      </c>
      <c r="F26" s="42">
        <f>F25*1.09</f>
        <v>1195537.5850141158</v>
      </c>
      <c r="G26" s="42">
        <f>E26-F26</f>
        <v>2391075.1700282311</v>
      </c>
      <c r="H26" s="42">
        <f>H25*(1+$B$3)-E26</f>
        <v>100258466.24071035</v>
      </c>
      <c r="I26" s="42">
        <f t="shared" si="1"/>
        <v>102649541.41073857</v>
      </c>
    </row>
    <row r="27" spans="4:11" ht="15.75" customHeight="1" x14ac:dyDescent="0.15">
      <c r="D27" s="41">
        <v>2047</v>
      </c>
      <c r="E27" s="42">
        <v>0</v>
      </c>
      <c r="F27" s="42">
        <f t="shared" ref="F27:F28" si="25">F26</f>
        <v>1195537.5850141158</v>
      </c>
      <c r="G27" s="42">
        <f t="shared" ref="G27:G28" si="26">G26-F27</f>
        <v>1195537.5850141153</v>
      </c>
      <c r="H27" s="42">
        <f t="shared" ref="H27:H28" si="27">H26*(1+$B$3)</f>
        <v>114294651.51440981</v>
      </c>
      <c r="I27" s="42">
        <f t="shared" si="1"/>
        <v>115490189.09942393</v>
      </c>
    </row>
    <row r="28" spans="4:11" ht="15.75" customHeight="1" x14ac:dyDescent="0.15">
      <c r="D28" s="41">
        <v>2048</v>
      </c>
      <c r="E28" s="42">
        <v>0</v>
      </c>
      <c r="F28" s="42">
        <f t="shared" si="25"/>
        <v>1195537.5850141158</v>
      </c>
      <c r="G28" s="42">
        <f t="shared" si="26"/>
        <v>0</v>
      </c>
      <c r="H28" s="42">
        <f t="shared" si="27"/>
        <v>130295902.7264272</v>
      </c>
      <c r="I28" s="42">
        <f t="shared" si="1"/>
        <v>130295902.7264272</v>
      </c>
    </row>
    <row r="29" spans="4:11" ht="15.75" customHeight="1" x14ac:dyDescent="0.15">
      <c r="D29" s="41">
        <v>2049</v>
      </c>
      <c r="E29" s="42">
        <f>F29*3</f>
        <v>3909407.9029961592</v>
      </c>
      <c r="F29" s="42">
        <f>F28*1.09</f>
        <v>1303135.9676653864</v>
      </c>
      <c r="G29" s="42">
        <f>E29-F29</f>
        <v>2606271.9353307728</v>
      </c>
      <c r="H29" s="42">
        <f>H28*(1+$B$3)-E29</f>
        <v>144627921.20513088</v>
      </c>
      <c r="I29" s="42">
        <f t="shared" si="1"/>
        <v>147234193.14046165</v>
      </c>
    </row>
    <row r="30" spans="4:11" ht="15.75" customHeight="1" x14ac:dyDescent="0.15">
      <c r="D30" s="41">
        <v>2050</v>
      </c>
      <c r="E30" s="42">
        <v>0</v>
      </c>
      <c r="F30" s="42">
        <f t="shared" ref="F30:F31" si="28">F29</f>
        <v>1303135.9676653864</v>
      </c>
      <c r="G30" s="42">
        <f t="shared" ref="G30:G31" si="29">G29-F30</f>
        <v>1303135.9676653864</v>
      </c>
      <c r="H30" s="42">
        <f t="shared" ref="H30:H31" si="30">H29*(1+$B$3)</f>
        <v>164875830.17384923</v>
      </c>
      <c r="I30" s="42">
        <f t="shared" si="1"/>
        <v>166178966.1415146</v>
      </c>
    </row>
    <row r="31" spans="4:11" ht="15.75" customHeight="1" x14ac:dyDescent="0.15">
      <c r="D31" s="41">
        <v>2051</v>
      </c>
      <c r="E31" s="42">
        <v>0</v>
      </c>
      <c r="F31" s="42">
        <f t="shared" si="28"/>
        <v>1303135.9676653864</v>
      </c>
      <c r="G31" s="42">
        <f t="shared" si="29"/>
        <v>0</v>
      </c>
      <c r="H31" s="42">
        <f t="shared" si="30"/>
        <v>187958446.39818814</v>
      </c>
      <c r="I31" s="42">
        <f t="shared" si="1"/>
        <v>187958446.39818814</v>
      </c>
    </row>
    <row r="32" spans="4:11" ht="15.75" customHeight="1" x14ac:dyDescent="0.15">
      <c r="D32" s="41">
        <v>2052</v>
      </c>
      <c r="E32" s="42">
        <f>F32*3</f>
        <v>4261254.6142658144</v>
      </c>
      <c r="F32" s="42">
        <f>F31*1.09</f>
        <v>1420418.2047552713</v>
      </c>
      <c r="G32" s="42">
        <f>E32-F32</f>
        <v>2840836.4095105431</v>
      </c>
      <c r="H32" s="42">
        <f>H31*(1+$B$3)-E32</f>
        <v>210011374.27966869</v>
      </c>
      <c r="I32" s="42">
        <f t="shared" si="1"/>
        <v>212852210.68917924</v>
      </c>
    </row>
    <row r="33" spans="4:9" ht="15.75" customHeight="1" x14ac:dyDescent="0.15">
      <c r="D33" s="41">
        <v>2053</v>
      </c>
      <c r="E33" s="48">
        <v>0</v>
      </c>
      <c r="F33" s="42">
        <f t="shared" ref="F33:F34" si="31">F32</f>
        <v>1420418.2047552713</v>
      </c>
      <c r="G33" s="42">
        <f t="shared" ref="G33:G34" si="32">G32-F33</f>
        <v>1420418.2047552718</v>
      </c>
      <c r="H33" s="42">
        <f t="shared" ref="H33:H34" si="33">H32*(1+$B$3)</f>
        <v>239412966.67882234</v>
      </c>
      <c r="I33" s="42">
        <f t="shared" si="1"/>
        <v>240833384.88357762</v>
      </c>
    </row>
    <row r="34" spans="4:9" ht="15.75" customHeight="1" x14ac:dyDescent="0.15">
      <c r="D34" s="41">
        <v>2054</v>
      </c>
      <c r="E34" s="48">
        <v>0</v>
      </c>
      <c r="F34" s="42">
        <f t="shared" si="31"/>
        <v>1420418.2047552713</v>
      </c>
      <c r="G34" s="42">
        <f t="shared" si="32"/>
        <v>0</v>
      </c>
      <c r="H34" s="42">
        <f t="shared" si="33"/>
        <v>272930782.01385748</v>
      </c>
      <c r="I34" s="42">
        <f t="shared" si="1"/>
        <v>272930782.01385748</v>
      </c>
    </row>
    <row r="35" spans="4:9" ht="15.75" customHeight="1" x14ac:dyDescent="0.15">
      <c r="D35" s="41">
        <v>2055</v>
      </c>
      <c r="E35" s="42">
        <f>F35*3</f>
        <v>4644767.5295497375</v>
      </c>
      <c r="F35" s="42">
        <f>F34*1.09</f>
        <v>1548255.8431832457</v>
      </c>
      <c r="G35" s="42">
        <f>E35-F35</f>
        <v>3096511.686366492</v>
      </c>
      <c r="H35" s="42">
        <f>H34*(1+$B$3)-E35</f>
        <v>306496323.96624786</v>
      </c>
      <c r="I35" s="42">
        <f t="shared" si="1"/>
        <v>309592835.65261436</v>
      </c>
    </row>
    <row r="36" spans="4:9" ht="15.75" customHeight="1" x14ac:dyDescent="0.15">
      <c r="D36" s="41">
        <v>2056</v>
      </c>
      <c r="E36" s="48">
        <v>0</v>
      </c>
      <c r="F36" s="42">
        <f t="shared" ref="F36:F37" si="34">F35</f>
        <v>1548255.8431832457</v>
      </c>
      <c r="G36" s="42">
        <f t="shared" ref="G36:G37" si="35">G35-F36</f>
        <v>1548255.8431832462</v>
      </c>
      <c r="H36" s="42">
        <f t="shared" ref="H36:H37" si="36">H35*(1+$B$3)</f>
        <v>349405809.32152259</v>
      </c>
      <c r="I36" s="42">
        <f t="shared" si="1"/>
        <v>350954065.16470581</v>
      </c>
    </row>
    <row r="37" spans="4:9" ht="15.75" customHeight="1" x14ac:dyDescent="0.15">
      <c r="D37" s="41">
        <v>2057</v>
      </c>
      <c r="E37" s="48">
        <v>0</v>
      </c>
      <c r="F37" s="42">
        <f t="shared" si="34"/>
        <v>1548255.8431832457</v>
      </c>
      <c r="G37" s="42">
        <f t="shared" si="35"/>
        <v>0</v>
      </c>
      <c r="H37" s="42">
        <f t="shared" si="36"/>
        <v>398322622.62653577</v>
      </c>
      <c r="I37" s="42">
        <f t="shared" si="1"/>
        <v>398322622.62653577</v>
      </c>
    </row>
    <row r="38" spans="4:9" ht="15.75" customHeight="1" x14ac:dyDescent="0.15">
      <c r="D38" s="41">
        <v>2058</v>
      </c>
      <c r="E38" s="42">
        <f>F38*3</f>
        <v>5062796.607209214</v>
      </c>
      <c r="F38" s="42">
        <f>F37*1.09</f>
        <v>1687598.8690697381</v>
      </c>
      <c r="G38" s="42">
        <f>E38-F38</f>
        <v>3375197.7381394757</v>
      </c>
      <c r="H38" s="42">
        <f>H37*(1+$B$3)-E38</f>
        <v>449024993.18704164</v>
      </c>
      <c r="I38" s="42">
        <f t="shared" si="1"/>
        <v>452400190.92518109</v>
      </c>
    </row>
    <row r="39" spans="4:9" ht="15.75" customHeight="1" x14ac:dyDescent="0.15">
      <c r="D39" s="41">
        <v>2059</v>
      </c>
      <c r="E39" s="48">
        <v>0</v>
      </c>
      <c r="F39" s="42">
        <f t="shared" ref="F39:F40" si="37">F38</f>
        <v>1687598.8690697381</v>
      </c>
      <c r="G39" s="42">
        <f t="shared" ref="G39:G40" si="38">G38-F39</f>
        <v>1687598.8690697376</v>
      </c>
      <c r="H39" s="42">
        <f t="shared" ref="H39:H40" si="39">H38*(1+$B$3)</f>
        <v>511888492.23322755</v>
      </c>
      <c r="I39" s="42">
        <f t="shared" si="1"/>
        <v>513576091.10229731</v>
      </c>
    </row>
    <row r="40" spans="4:9" ht="15.75" customHeight="1" x14ac:dyDescent="0.15">
      <c r="D40" s="41">
        <v>2060</v>
      </c>
      <c r="E40" s="48">
        <v>0</v>
      </c>
      <c r="F40" s="42">
        <f t="shared" si="37"/>
        <v>1687598.8690697381</v>
      </c>
      <c r="G40" s="42">
        <f t="shared" si="38"/>
        <v>0</v>
      </c>
      <c r="H40" s="42">
        <f t="shared" si="39"/>
        <v>583552881.14587951</v>
      </c>
      <c r="I40" s="42">
        <f t="shared" si="1"/>
        <v>583552881.14587951</v>
      </c>
    </row>
    <row r="41" spans="4:9" ht="15.75" customHeight="1" x14ac:dyDescent="0.15">
      <c r="D41" s="41">
        <v>2061</v>
      </c>
      <c r="E41" s="42">
        <f>F41*3</f>
        <v>5518448.3018580442</v>
      </c>
      <c r="F41" s="42">
        <f>F40*1.09</f>
        <v>1839482.7672860147</v>
      </c>
      <c r="G41" s="42">
        <f>E41-F41</f>
        <v>3678965.5345720295</v>
      </c>
      <c r="H41" s="42">
        <f>H40*(1+$B$3)-E41</f>
        <v>659731836.20444465</v>
      </c>
      <c r="I41" s="42">
        <f t="shared" si="1"/>
        <v>663410801.73901665</v>
      </c>
    </row>
    <row r="42" spans="4:9" ht="15.75" customHeight="1" x14ac:dyDescent="0.15">
      <c r="D42" s="41">
        <v>2062</v>
      </c>
      <c r="E42" s="48">
        <v>0</v>
      </c>
      <c r="F42" s="42">
        <f t="shared" ref="F42:F43" si="40">F41</f>
        <v>1839482.7672860147</v>
      </c>
      <c r="G42" s="42">
        <f t="shared" ref="G42:G43" si="41">G41-F42</f>
        <v>1839482.7672860147</v>
      </c>
      <c r="H42" s="42">
        <f t="shared" ref="H42:H43" si="42">H41*(1+$B$3)</f>
        <v>752094293.273067</v>
      </c>
      <c r="I42" s="42">
        <f t="shared" si="1"/>
        <v>753933776.04035306</v>
      </c>
    </row>
    <row r="43" spans="4:9" ht="15.75" customHeight="1" x14ac:dyDescent="0.15">
      <c r="D43" s="41">
        <v>2063</v>
      </c>
      <c r="E43" s="48">
        <v>0</v>
      </c>
      <c r="F43" s="42">
        <f t="shared" si="40"/>
        <v>1839482.7672860147</v>
      </c>
      <c r="G43" s="42">
        <f t="shared" si="41"/>
        <v>0</v>
      </c>
      <c r="H43" s="42">
        <f t="shared" si="42"/>
        <v>857387494.33129644</v>
      </c>
      <c r="I43" s="42">
        <f t="shared" si="1"/>
        <v>857387494.33129644</v>
      </c>
    </row>
    <row r="44" spans="4:9" ht="15.75" customHeight="1" x14ac:dyDescent="0.15">
      <c r="D44" s="41">
        <v>2064</v>
      </c>
      <c r="E44" s="42">
        <f>F44*3</f>
        <v>6015108.6490252689</v>
      </c>
      <c r="F44" s="42">
        <f>F43*1.09</f>
        <v>2005036.2163417563</v>
      </c>
      <c r="G44" s="42">
        <f>E44-F44</f>
        <v>4010072.4326835126</v>
      </c>
      <c r="H44" s="42">
        <f>H43*(1+$B$3)-E44</f>
        <v>971406634.88865268</v>
      </c>
      <c r="I44" s="42">
        <f t="shared" si="1"/>
        <v>975416707.32133615</v>
      </c>
    </row>
    <row r="45" spans="4:9" ht="15.75" customHeight="1" x14ac:dyDescent="0.15">
      <c r="D45" s="41">
        <v>2065</v>
      </c>
      <c r="E45" s="48">
        <v>0</v>
      </c>
      <c r="F45" s="42">
        <f t="shared" ref="F45:F46" si="43">F44</f>
        <v>2005036.2163417563</v>
      </c>
      <c r="G45" s="42">
        <f t="shared" ref="G45:G46" si="44">G44-F45</f>
        <v>2005036.2163417563</v>
      </c>
      <c r="H45" s="42">
        <f t="shared" ref="H45:H46" si="45">H44*(1+$B$3)</f>
        <v>1107403563.7730641</v>
      </c>
      <c r="I45" s="42">
        <f t="shared" si="1"/>
        <v>1109408599.9894059</v>
      </c>
    </row>
    <row r="46" spans="4:9" ht="15.75" customHeight="1" x14ac:dyDescent="0.15">
      <c r="D46" s="41">
        <v>2066</v>
      </c>
      <c r="E46" s="48">
        <v>0</v>
      </c>
      <c r="F46" s="42">
        <f t="shared" si="43"/>
        <v>2005036.2163417563</v>
      </c>
      <c r="G46" s="42">
        <f t="shared" si="44"/>
        <v>0</v>
      </c>
      <c r="H46" s="42">
        <f t="shared" si="45"/>
        <v>1262440062.7012932</v>
      </c>
      <c r="I46" s="42">
        <f t="shared" si="1"/>
        <v>1262440062.7012932</v>
      </c>
    </row>
    <row r="47" spans="4:9" ht="15.75" customHeight="1" x14ac:dyDescent="0.15">
      <c r="D47" s="41">
        <v>2067</v>
      </c>
      <c r="E47" s="42">
        <f>F47*3</f>
        <v>6556468.4274375429</v>
      </c>
      <c r="F47" s="42">
        <f>F46*1.09</f>
        <v>2185489.4758125143</v>
      </c>
      <c r="G47" s="42">
        <f>E47-F47</f>
        <v>4370978.9516250286</v>
      </c>
      <c r="H47" s="42">
        <f>H46*(1+$B$3)-E47</f>
        <v>1432625203.052037</v>
      </c>
      <c r="I47" s="42">
        <f t="shared" si="1"/>
        <v>1436996182.0036621</v>
      </c>
    </row>
    <row r="48" spans="4:9" ht="15.75" customHeight="1" x14ac:dyDescent="0.15">
      <c r="D48" s="41">
        <v>2068</v>
      </c>
      <c r="E48" s="48">
        <v>0</v>
      </c>
      <c r="F48" s="42">
        <f t="shared" ref="F48:F49" si="46">F47</f>
        <v>2185489.4758125143</v>
      </c>
      <c r="G48" s="42">
        <f t="shared" ref="G48:G49" si="47">G47-F48</f>
        <v>2185489.4758125143</v>
      </c>
      <c r="H48" s="42">
        <f t="shared" ref="H48:H49" si="48">H47*(1+$B$3)</f>
        <v>1633192731.4793224</v>
      </c>
      <c r="I48" s="42">
        <f t="shared" si="1"/>
        <v>1635378220.9551349</v>
      </c>
    </row>
    <row r="49" spans="4:9" ht="15.75" customHeight="1" x14ac:dyDescent="0.15">
      <c r="D49" s="41">
        <v>2069</v>
      </c>
      <c r="E49" s="48">
        <v>0</v>
      </c>
      <c r="F49" s="42">
        <f t="shared" si="46"/>
        <v>2185489.4758125143</v>
      </c>
      <c r="G49" s="42">
        <f t="shared" si="47"/>
        <v>0</v>
      </c>
      <c r="H49" s="42">
        <f t="shared" si="48"/>
        <v>1861839713.8864279</v>
      </c>
      <c r="I49" s="42">
        <f t="shared" si="1"/>
        <v>1861839713.8864279</v>
      </c>
    </row>
    <row r="50" spans="4:9" ht="15.75" customHeight="1" x14ac:dyDescent="0.15">
      <c r="D50" s="41">
        <v>2070</v>
      </c>
      <c r="E50" s="42">
        <f>F50*3</f>
        <v>7146550.5859069219</v>
      </c>
      <c r="F50" s="42">
        <f>F49*1.09</f>
        <v>2382183.5286356406</v>
      </c>
      <c r="G50" s="42">
        <f>E50-F50</f>
        <v>4764367.0572712813</v>
      </c>
      <c r="H50" s="42">
        <f>H49*(1+$B$3)-E50</f>
        <v>2115350723.244621</v>
      </c>
      <c r="I50" s="42">
        <f t="shared" si="1"/>
        <v>2120115090.3018923</v>
      </c>
    </row>
    <row r="51" spans="4:9" ht="15.75" customHeight="1" x14ac:dyDescent="0.15">
      <c r="D51" s="41">
        <v>2071</v>
      </c>
      <c r="E51" s="48">
        <v>0</v>
      </c>
      <c r="F51" s="42">
        <f t="shared" ref="F51:F52" si="49">F50</f>
        <v>2382183.5286356406</v>
      </c>
      <c r="G51" s="42">
        <f t="shared" ref="G51:G52" si="50">G50-F51</f>
        <v>2382183.5286356406</v>
      </c>
      <c r="H51" s="42">
        <f t="shared" ref="H51:H52" si="51">H50*(1+$B$3)</f>
        <v>2411499824.4988685</v>
      </c>
      <c r="I51" s="42">
        <f t="shared" si="1"/>
        <v>2413882008.027504</v>
      </c>
    </row>
    <row r="52" spans="4:9" ht="15.75" customHeight="1" x14ac:dyDescent="0.15">
      <c r="D52" s="41">
        <v>2072</v>
      </c>
      <c r="E52" s="48">
        <v>0</v>
      </c>
      <c r="F52" s="42">
        <f t="shared" si="49"/>
        <v>2382183.5286356406</v>
      </c>
      <c r="G52" s="42">
        <f t="shared" si="50"/>
        <v>0</v>
      </c>
      <c r="H52" s="42">
        <f t="shared" si="51"/>
        <v>2749109799.9287105</v>
      </c>
      <c r="I52" s="42">
        <f t="shared" si="1"/>
        <v>2749109799.9287105</v>
      </c>
    </row>
    <row r="53" spans="4:9" ht="15.75" customHeight="1" x14ac:dyDescent="0.15">
      <c r="D53" s="49"/>
      <c r="E53" s="42"/>
      <c r="F53" s="42"/>
      <c r="G53" s="42"/>
      <c r="H53" s="42"/>
    </row>
    <row r="54" spans="4:9" ht="15.75" customHeight="1" x14ac:dyDescent="0.15">
      <c r="D54" s="49"/>
      <c r="E54" s="42"/>
      <c r="F54" s="42"/>
      <c r="G54" s="42"/>
      <c r="H54" s="42"/>
    </row>
    <row r="55" spans="4:9" ht="15.75" customHeight="1" x14ac:dyDescent="0.15">
      <c r="D55" s="49"/>
      <c r="E55" s="42"/>
      <c r="F55" s="42"/>
      <c r="G55" s="42"/>
      <c r="H55" s="42"/>
    </row>
    <row r="56" spans="4:9" ht="15.75" customHeight="1" x14ac:dyDescent="0.15">
      <c r="E56" s="42"/>
      <c r="F56" s="42"/>
      <c r="G56" s="42"/>
      <c r="H56" s="42"/>
    </row>
    <row r="57" spans="4:9" ht="15.75" customHeight="1" x14ac:dyDescent="0.15">
      <c r="E57" s="42"/>
      <c r="F57" s="42"/>
      <c r="G57" s="42"/>
      <c r="H57" s="42"/>
    </row>
    <row r="58" spans="4:9" ht="15.75" customHeight="1" x14ac:dyDescent="0.15">
      <c r="E58" s="42"/>
      <c r="F58" s="42"/>
      <c r="G58" s="42"/>
      <c r="H58" s="42"/>
    </row>
    <row r="59" spans="4:9" ht="15.75" customHeight="1" x14ac:dyDescent="0.15">
      <c r="E59" s="42"/>
      <c r="F59" s="42"/>
      <c r="G59" s="42"/>
      <c r="H59" s="42"/>
    </row>
    <row r="60" spans="4:9" ht="15.75" customHeight="1" x14ac:dyDescent="0.15">
      <c r="E60" s="42"/>
      <c r="F60" s="42"/>
      <c r="G60" s="42"/>
      <c r="H60" s="42"/>
    </row>
    <row r="61" spans="4:9" ht="15.75" customHeight="1" x14ac:dyDescent="0.15">
      <c r="E61" s="42"/>
      <c r="F61" s="42"/>
      <c r="G61" s="42"/>
      <c r="H61" s="42"/>
    </row>
    <row r="62" spans="4:9" ht="15.75" customHeight="1" x14ac:dyDescent="0.15">
      <c r="E62" s="42"/>
      <c r="F62" s="42"/>
      <c r="G62" s="42"/>
      <c r="H62" s="42"/>
    </row>
    <row r="63" spans="4:9" ht="15.75" customHeight="1" x14ac:dyDescent="0.15">
      <c r="E63" s="42"/>
      <c r="F63" s="42"/>
      <c r="G63" s="42"/>
      <c r="H63" s="42"/>
    </row>
    <row r="64" spans="4:9" ht="15.75" customHeight="1" x14ac:dyDescent="0.15">
      <c r="E64" s="42"/>
      <c r="F64" s="42"/>
      <c r="G64" s="42"/>
      <c r="H64" s="42"/>
    </row>
    <row r="65" spans="5:8" ht="15.75" customHeight="1" x14ac:dyDescent="0.15">
      <c r="E65" s="42"/>
      <c r="F65" s="42"/>
      <c r="G65" s="42"/>
      <c r="H65" s="42"/>
    </row>
    <row r="66" spans="5:8" ht="13" x14ac:dyDescent="0.15">
      <c r="E66" s="42"/>
      <c r="F66" s="42"/>
      <c r="G66" s="42"/>
      <c r="H66" s="42"/>
    </row>
    <row r="67" spans="5:8" ht="13" x14ac:dyDescent="0.15">
      <c r="E67" s="42"/>
      <c r="F67" s="42"/>
      <c r="G67" s="42"/>
      <c r="H67" s="42"/>
    </row>
    <row r="68" spans="5:8" ht="13" x14ac:dyDescent="0.15">
      <c r="E68" s="42"/>
      <c r="F68" s="42"/>
      <c r="G68" s="42"/>
      <c r="H68" s="42"/>
    </row>
    <row r="69" spans="5:8" ht="13" x14ac:dyDescent="0.15">
      <c r="E69" s="42"/>
      <c r="F69" s="42"/>
      <c r="G69" s="42"/>
      <c r="H69" s="42"/>
    </row>
    <row r="70" spans="5:8" ht="13" x14ac:dyDescent="0.15">
      <c r="E70" s="42"/>
      <c r="F70" s="42"/>
      <c r="G70" s="42"/>
      <c r="H70" s="42"/>
    </row>
    <row r="71" spans="5:8" ht="13" x14ac:dyDescent="0.15">
      <c r="E71" s="42"/>
      <c r="F71" s="42"/>
      <c r="G71" s="42"/>
      <c r="H71" s="42"/>
    </row>
    <row r="72" spans="5:8" ht="13" x14ac:dyDescent="0.15">
      <c r="E72" s="42"/>
      <c r="F72" s="42"/>
      <c r="G72" s="42"/>
      <c r="H72" s="42"/>
    </row>
    <row r="73" spans="5:8" ht="13" x14ac:dyDescent="0.15">
      <c r="E73" s="42"/>
      <c r="F73" s="42"/>
      <c r="G73" s="42"/>
      <c r="H73" s="42"/>
    </row>
    <row r="74" spans="5:8" ht="13" x14ac:dyDescent="0.15">
      <c r="E74" s="42"/>
      <c r="F74" s="42"/>
      <c r="G74" s="42"/>
      <c r="H74" s="42"/>
    </row>
    <row r="75" spans="5:8" ht="13" x14ac:dyDescent="0.15">
      <c r="E75" s="42"/>
      <c r="F75" s="42"/>
      <c r="G75" s="42"/>
      <c r="H75" s="42"/>
    </row>
    <row r="76" spans="5:8" ht="13" x14ac:dyDescent="0.15">
      <c r="E76" s="42"/>
      <c r="F76" s="42"/>
      <c r="G76" s="42"/>
      <c r="H76" s="42"/>
    </row>
    <row r="77" spans="5:8" ht="13" x14ac:dyDescent="0.15">
      <c r="E77" s="42"/>
      <c r="F77" s="42"/>
      <c r="G77" s="42"/>
      <c r="H77" s="42"/>
    </row>
    <row r="78" spans="5:8" ht="13" x14ac:dyDescent="0.15">
      <c r="E78" s="42"/>
      <c r="F78" s="42"/>
      <c r="G78" s="42"/>
      <c r="H78" s="42"/>
    </row>
    <row r="79" spans="5:8" ht="13" x14ac:dyDescent="0.15">
      <c r="E79" s="42"/>
      <c r="F79" s="42"/>
      <c r="G79" s="42"/>
      <c r="H79" s="42"/>
    </row>
    <row r="80" spans="5:8" ht="13" x14ac:dyDescent="0.15">
      <c r="E80" s="42"/>
      <c r="F80" s="42"/>
      <c r="G80" s="42"/>
      <c r="H80" s="42"/>
    </row>
    <row r="81" spans="5:8" ht="13" x14ac:dyDescent="0.15">
      <c r="E81" s="42"/>
      <c r="F81" s="42"/>
      <c r="G81" s="42"/>
      <c r="H81" s="42"/>
    </row>
    <row r="82" spans="5:8" ht="13" x14ac:dyDescent="0.15">
      <c r="E82" s="42"/>
      <c r="F82" s="42"/>
      <c r="G82" s="42"/>
      <c r="H82" s="42"/>
    </row>
    <row r="83" spans="5:8" ht="13" x14ac:dyDescent="0.15">
      <c r="E83" s="42"/>
      <c r="F83" s="42"/>
      <c r="G83" s="42"/>
      <c r="H83" s="42"/>
    </row>
    <row r="84" spans="5:8" ht="13" x14ac:dyDescent="0.15">
      <c r="E84" s="42"/>
      <c r="F84" s="42"/>
      <c r="G84" s="42"/>
      <c r="H84" s="42"/>
    </row>
    <row r="85" spans="5:8" ht="13" x14ac:dyDescent="0.15">
      <c r="E85" s="42"/>
      <c r="F85" s="42"/>
      <c r="G85" s="42"/>
      <c r="H85" s="42"/>
    </row>
    <row r="86" spans="5:8" ht="13" x14ac:dyDescent="0.15">
      <c r="E86" s="42"/>
      <c r="F86" s="42"/>
      <c r="G86" s="42"/>
      <c r="H86" s="42"/>
    </row>
    <row r="87" spans="5:8" ht="13" x14ac:dyDescent="0.15">
      <c r="E87" s="42"/>
      <c r="F87" s="42"/>
      <c r="G87" s="42"/>
      <c r="H87" s="42"/>
    </row>
    <row r="88" spans="5:8" ht="13" x14ac:dyDescent="0.15">
      <c r="E88" s="42"/>
      <c r="F88" s="42"/>
      <c r="G88" s="42"/>
      <c r="H88" s="42"/>
    </row>
    <row r="89" spans="5:8" ht="13" x14ac:dyDescent="0.15">
      <c r="E89" s="42"/>
      <c r="F89" s="42"/>
      <c r="G89" s="42"/>
      <c r="H89" s="42"/>
    </row>
    <row r="90" spans="5:8" ht="13" x14ac:dyDescent="0.15">
      <c r="E90" s="42"/>
      <c r="F90" s="42"/>
      <c r="G90" s="42"/>
      <c r="H90" s="42"/>
    </row>
    <row r="91" spans="5:8" ht="13" x14ac:dyDescent="0.15">
      <c r="E91" s="42"/>
      <c r="F91" s="42"/>
      <c r="G91" s="42"/>
      <c r="H91" s="42"/>
    </row>
    <row r="92" spans="5:8" ht="13" x14ac:dyDescent="0.15">
      <c r="E92" s="42"/>
      <c r="F92" s="42"/>
      <c r="G92" s="42"/>
      <c r="H92" s="42"/>
    </row>
    <row r="93" spans="5:8" ht="13" x14ac:dyDescent="0.15">
      <c r="E93" s="42"/>
      <c r="F93" s="42"/>
      <c r="G93" s="42"/>
      <c r="H93" s="42"/>
    </row>
    <row r="94" spans="5:8" ht="13" x14ac:dyDescent="0.15">
      <c r="E94" s="42"/>
      <c r="F94" s="42"/>
      <c r="G94" s="42"/>
      <c r="H94" s="42"/>
    </row>
    <row r="95" spans="5:8" ht="13" x14ac:dyDescent="0.15">
      <c r="E95" s="42"/>
      <c r="F95" s="42"/>
      <c r="G95" s="42"/>
      <c r="H95" s="42"/>
    </row>
    <row r="96" spans="5:8" ht="13" x14ac:dyDescent="0.15">
      <c r="E96" s="42"/>
      <c r="F96" s="42"/>
      <c r="G96" s="42"/>
      <c r="H96" s="42"/>
    </row>
    <row r="97" spans="5:8" ht="13" x14ac:dyDescent="0.15">
      <c r="E97" s="42"/>
      <c r="F97" s="42"/>
      <c r="G97" s="42"/>
      <c r="H97" s="42"/>
    </row>
    <row r="98" spans="5:8" ht="13" x14ac:dyDescent="0.15">
      <c r="E98" s="42"/>
      <c r="F98" s="42"/>
      <c r="G98" s="42"/>
      <c r="H98" s="42"/>
    </row>
    <row r="99" spans="5:8" ht="13" x14ac:dyDescent="0.15">
      <c r="E99" s="42"/>
      <c r="F99" s="42"/>
      <c r="G99" s="42"/>
      <c r="H99" s="42"/>
    </row>
    <row r="100" spans="5:8" ht="13" x14ac:dyDescent="0.15">
      <c r="E100" s="42"/>
      <c r="F100" s="42"/>
      <c r="G100" s="42"/>
      <c r="H100" s="42"/>
    </row>
    <row r="101" spans="5:8" ht="13" x14ac:dyDescent="0.15">
      <c r="E101" s="42"/>
      <c r="F101" s="42"/>
      <c r="G101" s="42"/>
      <c r="H101" s="42"/>
    </row>
    <row r="102" spans="5:8" ht="13" x14ac:dyDescent="0.15">
      <c r="E102" s="42"/>
      <c r="F102" s="42"/>
      <c r="G102" s="42"/>
      <c r="H102" s="42"/>
    </row>
    <row r="103" spans="5:8" ht="13" x14ac:dyDescent="0.15">
      <c r="E103" s="42"/>
      <c r="F103" s="42"/>
      <c r="G103" s="42"/>
      <c r="H103" s="42"/>
    </row>
    <row r="104" spans="5:8" ht="13" x14ac:dyDescent="0.15">
      <c r="E104" s="42"/>
      <c r="F104" s="42"/>
      <c r="G104" s="42"/>
      <c r="H104" s="42"/>
    </row>
    <row r="105" spans="5:8" ht="13" x14ac:dyDescent="0.15">
      <c r="E105" s="42"/>
      <c r="F105" s="42"/>
      <c r="G105" s="42"/>
      <c r="H105" s="42"/>
    </row>
    <row r="106" spans="5:8" ht="13" x14ac:dyDescent="0.15">
      <c r="E106" s="42"/>
      <c r="F106" s="42"/>
      <c r="G106" s="42"/>
      <c r="H106" s="42"/>
    </row>
    <row r="107" spans="5:8" ht="13" x14ac:dyDescent="0.15">
      <c r="E107" s="42"/>
      <c r="F107" s="42"/>
      <c r="G107" s="42"/>
      <c r="H107" s="42"/>
    </row>
    <row r="108" spans="5:8" ht="13" x14ac:dyDescent="0.15">
      <c r="E108" s="42"/>
      <c r="F108" s="42"/>
      <c r="G108" s="42"/>
      <c r="H108" s="42"/>
    </row>
    <row r="109" spans="5:8" ht="13" x14ac:dyDescent="0.15">
      <c r="E109" s="42"/>
      <c r="F109" s="42"/>
      <c r="G109" s="42"/>
      <c r="H109" s="42"/>
    </row>
    <row r="110" spans="5:8" ht="13" x14ac:dyDescent="0.15">
      <c r="E110" s="42"/>
      <c r="F110" s="42"/>
      <c r="G110" s="42"/>
      <c r="H110" s="42"/>
    </row>
    <row r="111" spans="5:8" ht="13" x14ac:dyDescent="0.15">
      <c r="E111" s="42"/>
      <c r="F111" s="42"/>
      <c r="G111" s="42"/>
      <c r="H111" s="42"/>
    </row>
    <row r="112" spans="5:8" ht="13" x14ac:dyDescent="0.15">
      <c r="E112" s="42"/>
      <c r="F112" s="42"/>
      <c r="G112" s="42"/>
      <c r="H112" s="42"/>
    </row>
    <row r="113" spans="5:8" ht="13" x14ac:dyDescent="0.15">
      <c r="E113" s="42"/>
      <c r="F113" s="42"/>
      <c r="G113" s="42"/>
      <c r="H113" s="42"/>
    </row>
    <row r="114" spans="5:8" ht="13" x14ac:dyDescent="0.15">
      <c r="E114" s="42"/>
      <c r="F114" s="42"/>
      <c r="G114" s="42"/>
      <c r="H114" s="42"/>
    </row>
    <row r="115" spans="5:8" ht="13" x14ac:dyDescent="0.15">
      <c r="E115" s="42"/>
      <c r="F115" s="42"/>
      <c r="G115" s="42"/>
      <c r="H115" s="42"/>
    </row>
    <row r="116" spans="5:8" ht="13" x14ac:dyDescent="0.15">
      <c r="E116" s="42"/>
      <c r="F116" s="42"/>
      <c r="G116" s="42"/>
      <c r="H116" s="42"/>
    </row>
    <row r="117" spans="5:8" ht="13" x14ac:dyDescent="0.15">
      <c r="E117" s="42"/>
      <c r="F117" s="42"/>
      <c r="G117" s="42"/>
      <c r="H117" s="42"/>
    </row>
    <row r="118" spans="5:8" ht="13" x14ac:dyDescent="0.15">
      <c r="E118" s="42"/>
      <c r="F118" s="42"/>
      <c r="G118" s="42"/>
      <c r="H118" s="42"/>
    </row>
    <row r="119" spans="5:8" ht="13" x14ac:dyDescent="0.15">
      <c r="E119" s="42"/>
      <c r="F119" s="42"/>
      <c r="G119" s="42"/>
      <c r="H119" s="42"/>
    </row>
    <row r="120" spans="5:8" ht="13" x14ac:dyDescent="0.15">
      <c r="E120" s="42"/>
      <c r="F120" s="42"/>
      <c r="G120" s="42"/>
      <c r="H120" s="42"/>
    </row>
    <row r="121" spans="5:8" ht="13" x14ac:dyDescent="0.15">
      <c r="E121" s="42"/>
      <c r="F121" s="42"/>
      <c r="G121" s="42"/>
      <c r="H121" s="42"/>
    </row>
    <row r="122" spans="5:8" ht="13" x14ac:dyDescent="0.15">
      <c r="E122" s="42"/>
      <c r="F122" s="42"/>
      <c r="G122" s="42"/>
      <c r="H122" s="42"/>
    </row>
    <row r="123" spans="5:8" ht="13" x14ac:dyDescent="0.15">
      <c r="E123" s="42"/>
      <c r="F123" s="42"/>
      <c r="G123" s="42"/>
      <c r="H123" s="42"/>
    </row>
    <row r="124" spans="5:8" ht="13" x14ac:dyDescent="0.15">
      <c r="E124" s="42"/>
      <c r="F124" s="42"/>
      <c r="G124" s="42"/>
      <c r="H124" s="42"/>
    </row>
    <row r="125" spans="5:8" ht="13" x14ac:dyDescent="0.15">
      <c r="E125" s="42"/>
      <c r="F125" s="42"/>
      <c r="G125" s="42"/>
      <c r="H125" s="42"/>
    </row>
    <row r="126" spans="5:8" ht="13" x14ac:dyDescent="0.15">
      <c r="E126" s="42"/>
      <c r="F126" s="42"/>
      <c r="G126" s="42"/>
      <c r="H126" s="42"/>
    </row>
    <row r="127" spans="5:8" ht="13" x14ac:dyDescent="0.15">
      <c r="E127" s="42"/>
      <c r="F127" s="42"/>
      <c r="G127" s="42"/>
      <c r="H127" s="42"/>
    </row>
    <row r="128" spans="5:8" ht="13" x14ac:dyDescent="0.15">
      <c r="E128" s="42"/>
      <c r="F128" s="42"/>
      <c r="G128" s="42"/>
      <c r="H128" s="42"/>
    </row>
    <row r="129" spans="5:8" ht="13" x14ac:dyDescent="0.15">
      <c r="E129" s="42"/>
      <c r="F129" s="42"/>
      <c r="G129" s="42"/>
      <c r="H129" s="42"/>
    </row>
    <row r="130" spans="5:8" ht="13" x14ac:dyDescent="0.15">
      <c r="E130" s="42"/>
      <c r="F130" s="42"/>
      <c r="G130" s="42"/>
      <c r="H130" s="42"/>
    </row>
    <row r="131" spans="5:8" ht="13" x14ac:dyDescent="0.15">
      <c r="E131" s="42"/>
      <c r="F131" s="42"/>
      <c r="G131" s="42"/>
      <c r="H131" s="42"/>
    </row>
    <row r="132" spans="5:8" ht="13" x14ac:dyDescent="0.15">
      <c r="E132" s="42"/>
      <c r="F132" s="42"/>
      <c r="G132" s="42"/>
      <c r="H132" s="42"/>
    </row>
    <row r="133" spans="5:8" ht="13" x14ac:dyDescent="0.15">
      <c r="E133" s="42"/>
      <c r="F133" s="42"/>
      <c r="G133" s="42"/>
      <c r="H133" s="42"/>
    </row>
    <row r="134" spans="5:8" ht="13" x14ac:dyDescent="0.15">
      <c r="E134" s="42"/>
      <c r="F134" s="42"/>
      <c r="G134" s="42"/>
      <c r="H134" s="42"/>
    </row>
    <row r="135" spans="5:8" ht="13" x14ac:dyDescent="0.15">
      <c r="E135" s="42"/>
      <c r="F135" s="42"/>
      <c r="G135" s="42"/>
      <c r="H135" s="42"/>
    </row>
    <row r="136" spans="5:8" ht="13" x14ac:dyDescent="0.15">
      <c r="E136" s="42"/>
      <c r="F136" s="42"/>
      <c r="G136" s="42"/>
      <c r="H136" s="42"/>
    </row>
    <row r="137" spans="5:8" ht="13" x14ac:dyDescent="0.15">
      <c r="E137" s="42"/>
      <c r="F137" s="42"/>
      <c r="G137" s="42"/>
      <c r="H137" s="42"/>
    </row>
    <row r="138" spans="5:8" ht="13" x14ac:dyDescent="0.15">
      <c r="E138" s="42"/>
      <c r="F138" s="42"/>
      <c r="G138" s="42"/>
      <c r="H138" s="42"/>
    </row>
    <row r="139" spans="5:8" ht="13" x14ac:dyDescent="0.15">
      <c r="E139" s="42"/>
      <c r="F139" s="42"/>
      <c r="G139" s="42"/>
      <c r="H139" s="42"/>
    </row>
    <row r="140" spans="5:8" ht="13" x14ac:dyDescent="0.15">
      <c r="E140" s="42"/>
      <c r="F140" s="42"/>
      <c r="G140" s="42"/>
      <c r="H140" s="42"/>
    </row>
    <row r="141" spans="5:8" ht="13" x14ac:dyDescent="0.15">
      <c r="E141" s="42"/>
      <c r="F141" s="42"/>
      <c r="G141" s="42"/>
      <c r="H141" s="42"/>
    </row>
    <row r="142" spans="5:8" ht="13" x14ac:dyDescent="0.15">
      <c r="E142" s="42"/>
      <c r="F142" s="42"/>
      <c r="G142" s="42"/>
      <c r="H142" s="42"/>
    </row>
    <row r="143" spans="5:8" ht="13" x14ac:dyDescent="0.15">
      <c r="E143" s="42"/>
      <c r="F143" s="42"/>
      <c r="G143" s="42"/>
      <c r="H143" s="42"/>
    </row>
    <row r="144" spans="5:8" ht="13" x14ac:dyDescent="0.15">
      <c r="E144" s="42"/>
      <c r="F144" s="42"/>
      <c r="G144" s="42"/>
      <c r="H144" s="42"/>
    </row>
    <row r="145" spans="5:8" ht="13" x14ac:dyDescent="0.15">
      <c r="E145" s="42"/>
      <c r="F145" s="42"/>
      <c r="G145" s="42"/>
      <c r="H145" s="42"/>
    </row>
    <row r="146" spans="5:8" ht="13" x14ac:dyDescent="0.15">
      <c r="E146" s="42"/>
      <c r="F146" s="42"/>
      <c r="G146" s="42"/>
      <c r="H146" s="42"/>
    </row>
    <row r="147" spans="5:8" ht="13" x14ac:dyDescent="0.15">
      <c r="E147" s="42"/>
      <c r="F147" s="42"/>
      <c r="G147" s="42"/>
      <c r="H147" s="42"/>
    </row>
    <row r="148" spans="5:8" ht="13" x14ac:dyDescent="0.15">
      <c r="E148" s="42"/>
      <c r="F148" s="42"/>
      <c r="G148" s="42"/>
      <c r="H148" s="42"/>
    </row>
    <row r="149" spans="5:8" ht="13" x14ac:dyDescent="0.15">
      <c r="E149" s="42"/>
      <c r="F149" s="42"/>
      <c r="G149" s="42"/>
      <c r="H149" s="42"/>
    </row>
    <row r="150" spans="5:8" ht="13" x14ac:dyDescent="0.15">
      <c r="E150" s="42"/>
      <c r="F150" s="42"/>
      <c r="G150" s="42"/>
      <c r="H150" s="42"/>
    </row>
    <row r="151" spans="5:8" ht="13" x14ac:dyDescent="0.15">
      <c r="E151" s="42"/>
      <c r="F151" s="42"/>
      <c r="G151" s="42"/>
      <c r="H151" s="42"/>
    </row>
    <row r="152" spans="5:8" ht="13" x14ac:dyDescent="0.15">
      <c r="E152" s="42"/>
      <c r="F152" s="42"/>
      <c r="G152" s="42"/>
      <c r="H152" s="42"/>
    </row>
    <row r="153" spans="5:8" ht="13" x14ac:dyDescent="0.15">
      <c r="E153" s="42"/>
      <c r="F153" s="42"/>
      <c r="G153" s="42"/>
      <c r="H153" s="42"/>
    </row>
    <row r="154" spans="5:8" ht="13" x14ac:dyDescent="0.15">
      <c r="E154" s="42"/>
      <c r="F154" s="42"/>
      <c r="G154" s="42"/>
      <c r="H154" s="42"/>
    </row>
    <row r="155" spans="5:8" ht="13" x14ac:dyDescent="0.15">
      <c r="E155" s="42"/>
      <c r="F155" s="42"/>
      <c r="G155" s="42"/>
      <c r="H155" s="42"/>
    </row>
    <row r="156" spans="5:8" ht="13" x14ac:dyDescent="0.15">
      <c r="E156" s="42"/>
      <c r="F156" s="42"/>
      <c r="G156" s="42"/>
      <c r="H156" s="42"/>
    </row>
    <row r="157" spans="5:8" ht="13" x14ac:dyDescent="0.15">
      <c r="E157" s="42"/>
      <c r="F157" s="42"/>
      <c r="G157" s="42"/>
      <c r="H157" s="42"/>
    </row>
    <row r="158" spans="5:8" ht="13" x14ac:dyDescent="0.15">
      <c r="E158" s="42"/>
      <c r="F158" s="42"/>
      <c r="G158" s="42"/>
      <c r="H158" s="42"/>
    </row>
    <row r="159" spans="5:8" ht="13" x14ac:dyDescent="0.15">
      <c r="E159" s="42"/>
      <c r="F159" s="42"/>
      <c r="G159" s="42"/>
      <c r="H159" s="42"/>
    </row>
    <row r="160" spans="5:8" ht="13" x14ac:dyDescent="0.15">
      <c r="E160" s="42"/>
      <c r="F160" s="42"/>
      <c r="G160" s="42"/>
      <c r="H160" s="42"/>
    </row>
    <row r="161" spans="5:8" ht="13" x14ac:dyDescent="0.15">
      <c r="E161" s="42"/>
      <c r="F161" s="42"/>
      <c r="G161" s="42"/>
      <c r="H161" s="42"/>
    </row>
    <row r="162" spans="5:8" ht="13" x14ac:dyDescent="0.15">
      <c r="E162" s="42"/>
      <c r="F162" s="42"/>
      <c r="G162" s="42"/>
      <c r="H162" s="42"/>
    </row>
    <row r="163" spans="5:8" ht="13" x14ac:dyDescent="0.15">
      <c r="E163" s="42"/>
      <c r="F163" s="42"/>
      <c r="G163" s="42"/>
      <c r="H163" s="42"/>
    </row>
    <row r="164" spans="5:8" ht="13" x14ac:dyDescent="0.15">
      <c r="E164" s="42"/>
      <c r="F164" s="42"/>
      <c r="G164" s="42"/>
      <c r="H164" s="42"/>
    </row>
    <row r="165" spans="5:8" ht="13" x14ac:dyDescent="0.15">
      <c r="E165" s="42"/>
      <c r="F165" s="42"/>
      <c r="G165" s="42"/>
      <c r="H165" s="42"/>
    </row>
    <row r="166" spans="5:8" ht="13" x14ac:dyDescent="0.15">
      <c r="E166" s="42"/>
      <c r="F166" s="42"/>
      <c r="G166" s="42"/>
      <c r="H166" s="42"/>
    </row>
    <row r="167" spans="5:8" ht="13" x14ac:dyDescent="0.15">
      <c r="E167" s="42"/>
      <c r="F167" s="42"/>
      <c r="G167" s="42"/>
      <c r="H167" s="42"/>
    </row>
    <row r="168" spans="5:8" ht="13" x14ac:dyDescent="0.15">
      <c r="E168" s="42"/>
      <c r="F168" s="42"/>
      <c r="G168" s="42"/>
      <c r="H168" s="42"/>
    </row>
    <row r="169" spans="5:8" ht="13" x14ac:dyDescent="0.15">
      <c r="E169" s="42"/>
      <c r="F169" s="42"/>
      <c r="G169" s="42"/>
      <c r="H169" s="42"/>
    </row>
    <row r="170" spans="5:8" ht="13" x14ac:dyDescent="0.15">
      <c r="E170" s="42"/>
      <c r="F170" s="42"/>
      <c r="G170" s="42"/>
      <c r="H170" s="42"/>
    </row>
    <row r="171" spans="5:8" ht="13" x14ac:dyDescent="0.15">
      <c r="E171" s="42"/>
      <c r="F171" s="42"/>
      <c r="G171" s="42"/>
      <c r="H171" s="42"/>
    </row>
    <row r="172" spans="5:8" ht="13" x14ac:dyDescent="0.15">
      <c r="E172" s="42"/>
      <c r="F172" s="42"/>
      <c r="G172" s="42"/>
      <c r="H172" s="42"/>
    </row>
    <row r="173" spans="5:8" ht="13" x14ac:dyDescent="0.15">
      <c r="E173" s="42"/>
      <c r="F173" s="42"/>
      <c r="G173" s="42"/>
      <c r="H173" s="42"/>
    </row>
    <row r="174" spans="5:8" ht="13" x14ac:dyDescent="0.15">
      <c r="E174" s="42"/>
      <c r="F174" s="42"/>
      <c r="G174" s="42"/>
      <c r="H174" s="42"/>
    </row>
    <row r="175" spans="5:8" ht="13" x14ac:dyDescent="0.15">
      <c r="E175" s="42"/>
      <c r="F175" s="42"/>
      <c r="G175" s="42"/>
      <c r="H175" s="42"/>
    </row>
    <row r="176" spans="5:8" ht="13" x14ac:dyDescent="0.15">
      <c r="E176" s="42"/>
      <c r="F176" s="42"/>
      <c r="G176" s="42"/>
      <c r="H176" s="42"/>
    </row>
    <row r="177" spans="5:8" ht="13" x14ac:dyDescent="0.15">
      <c r="E177" s="42"/>
      <c r="F177" s="42"/>
      <c r="G177" s="42"/>
      <c r="H177" s="42"/>
    </row>
    <row r="178" spans="5:8" ht="13" x14ac:dyDescent="0.15">
      <c r="E178" s="42"/>
      <c r="F178" s="42"/>
      <c r="G178" s="42"/>
      <c r="H178" s="42"/>
    </row>
    <row r="179" spans="5:8" ht="13" x14ac:dyDescent="0.15">
      <c r="E179" s="42"/>
      <c r="F179" s="42"/>
      <c r="G179" s="42"/>
      <c r="H179" s="42"/>
    </row>
    <row r="180" spans="5:8" ht="13" x14ac:dyDescent="0.15">
      <c r="E180" s="42"/>
      <c r="F180" s="42"/>
      <c r="G180" s="42"/>
      <c r="H180" s="42"/>
    </row>
    <row r="181" spans="5:8" ht="13" x14ac:dyDescent="0.15">
      <c r="E181" s="42"/>
      <c r="F181" s="42"/>
      <c r="G181" s="42"/>
      <c r="H181" s="42"/>
    </row>
    <row r="182" spans="5:8" ht="13" x14ac:dyDescent="0.15">
      <c r="E182" s="42"/>
      <c r="F182" s="42"/>
      <c r="G182" s="42"/>
      <c r="H182" s="42"/>
    </row>
    <row r="183" spans="5:8" ht="13" x14ac:dyDescent="0.15">
      <c r="E183" s="42"/>
      <c r="F183" s="42"/>
      <c r="G183" s="42"/>
      <c r="H183" s="42"/>
    </row>
    <row r="184" spans="5:8" ht="13" x14ac:dyDescent="0.15">
      <c r="E184" s="42"/>
      <c r="F184" s="42"/>
      <c r="G184" s="42"/>
      <c r="H184" s="42"/>
    </row>
    <row r="185" spans="5:8" ht="13" x14ac:dyDescent="0.15">
      <c r="E185" s="42"/>
      <c r="F185" s="42"/>
      <c r="G185" s="42"/>
      <c r="H185" s="42"/>
    </row>
    <row r="186" spans="5:8" ht="13" x14ac:dyDescent="0.15">
      <c r="E186" s="42"/>
      <c r="F186" s="42"/>
      <c r="G186" s="42"/>
      <c r="H186" s="42"/>
    </row>
    <row r="187" spans="5:8" ht="13" x14ac:dyDescent="0.15">
      <c r="E187" s="42"/>
      <c r="F187" s="42"/>
      <c r="G187" s="42"/>
      <c r="H187" s="42"/>
    </row>
    <row r="188" spans="5:8" ht="13" x14ac:dyDescent="0.15">
      <c r="E188" s="42"/>
      <c r="F188" s="42"/>
      <c r="G188" s="42"/>
      <c r="H188" s="42"/>
    </row>
    <row r="189" spans="5:8" ht="13" x14ac:dyDescent="0.15">
      <c r="E189" s="42"/>
      <c r="F189" s="42"/>
      <c r="G189" s="42"/>
      <c r="H189" s="42"/>
    </row>
    <row r="190" spans="5:8" ht="13" x14ac:dyDescent="0.15">
      <c r="E190" s="42"/>
      <c r="F190" s="42"/>
      <c r="G190" s="42"/>
      <c r="H190" s="42"/>
    </row>
    <row r="191" spans="5:8" ht="13" x14ac:dyDescent="0.15">
      <c r="E191" s="42"/>
      <c r="F191" s="42"/>
      <c r="G191" s="42"/>
      <c r="H191" s="42"/>
    </row>
    <row r="192" spans="5:8" ht="13" x14ac:dyDescent="0.15">
      <c r="E192" s="42"/>
      <c r="F192" s="42"/>
      <c r="G192" s="42"/>
      <c r="H192" s="42"/>
    </row>
    <row r="193" spans="5:8" ht="13" x14ac:dyDescent="0.15">
      <c r="E193" s="42"/>
      <c r="F193" s="42"/>
      <c r="G193" s="42"/>
      <c r="H193" s="42"/>
    </row>
    <row r="194" spans="5:8" ht="13" x14ac:dyDescent="0.15">
      <c r="E194" s="42"/>
      <c r="F194" s="42"/>
      <c r="G194" s="42"/>
      <c r="H194" s="42"/>
    </row>
    <row r="195" spans="5:8" ht="13" x14ac:dyDescent="0.15">
      <c r="E195" s="42"/>
      <c r="F195" s="42"/>
      <c r="G195" s="42"/>
      <c r="H195" s="42"/>
    </row>
    <row r="196" spans="5:8" ht="13" x14ac:dyDescent="0.15">
      <c r="E196" s="42"/>
      <c r="F196" s="42"/>
      <c r="G196" s="42"/>
      <c r="H196" s="42"/>
    </row>
    <row r="197" spans="5:8" ht="13" x14ac:dyDescent="0.15">
      <c r="E197" s="42"/>
      <c r="F197" s="42"/>
      <c r="G197" s="42"/>
      <c r="H197" s="42"/>
    </row>
    <row r="198" spans="5:8" ht="13" x14ac:dyDescent="0.15">
      <c r="E198" s="42"/>
      <c r="F198" s="42"/>
      <c r="G198" s="42"/>
      <c r="H198" s="42"/>
    </row>
    <row r="199" spans="5:8" ht="13" x14ac:dyDescent="0.15">
      <c r="E199" s="42"/>
      <c r="F199" s="42"/>
      <c r="G199" s="42"/>
      <c r="H199" s="42"/>
    </row>
    <row r="200" spans="5:8" ht="13" x14ac:dyDescent="0.15">
      <c r="E200" s="42"/>
      <c r="F200" s="42"/>
      <c r="G200" s="42"/>
      <c r="H200" s="42"/>
    </row>
    <row r="201" spans="5:8" ht="13" x14ac:dyDescent="0.15">
      <c r="E201" s="42"/>
      <c r="F201" s="42"/>
      <c r="G201" s="42"/>
      <c r="H201" s="42"/>
    </row>
    <row r="202" spans="5:8" ht="13" x14ac:dyDescent="0.15">
      <c r="E202" s="42"/>
      <c r="F202" s="42"/>
      <c r="G202" s="42"/>
      <c r="H202" s="42"/>
    </row>
    <row r="203" spans="5:8" ht="13" x14ac:dyDescent="0.15">
      <c r="E203" s="42"/>
      <c r="F203" s="42"/>
      <c r="G203" s="42"/>
      <c r="H203" s="42"/>
    </row>
    <row r="204" spans="5:8" ht="13" x14ac:dyDescent="0.15">
      <c r="E204" s="42"/>
      <c r="F204" s="42"/>
      <c r="G204" s="42"/>
      <c r="H204" s="42"/>
    </row>
    <row r="205" spans="5:8" ht="13" x14ac:dyDescent="0.15">
      <c r="E205" s="42"/>
      <c r="F205" s="42"/>
      <c r="G205" s="42"/>
      <c r="H205" s="42"/>
    </row>
    <row r="206" spans="5:8" ht="13" x14ac:dyDescent="0.15">
      <c r="E206" s="42"/>
      <c r="F206" s="42"/>
      <c r="G206" s="42"/>
      <c r="H206" s="42"/>
    </row>
    <row r="207" spans="5:8" ht="13" x14ac:dyDescent="0.15">
      <c r="E207" s="42"/>
      <c r="F207" s="42"/>
      <c r="G207" s="42"/>
      <c r="H207" s="42"/>
    </row>
    <row r="208" spans="5:8" ht="13" x14ac:dyDescent="0.15">
      <c r="E208" s="42"/>
      <c r="F208" s="42"/>
      <c r="G208" s="42"/>
      <c r="H208" s="42"/>
    </row>
    <row r="209" spans="5:8" ht="13" x14ac:dyDescent="0.15">
      <c r="E209" s="42"/>
      <c r="F209" s="42"/>
      <c r="G209" s="42"/>
      <c r="H209" s="42"/>
    </row>
    <row r="210" spans="5:8" ht="13" x14ac:dyDescent="0.15">
      <c r="E210" s="42"/>
      <c r="F210" s="42"/>
      <c r="G210" s="42"/>
      <c r="H210" s="42"/>
    </row>
    <row r="211" spans="5:8" ht="13" x14ac:dyDescent="0.15">
      <c r="E211" s="42"/>
      <c r="F211" s="42"/>
      <c r="G211" s="42"/>
      <c r="H211" s="42"/>
    </row>
    <row r="212" spans="5:8" ht="13" x14ac:dyDescent="0.15">
      <c r="E212" s="42"/>
      <c r="F212" s="42"/>
      <c r="G212" s="42"/>
      <c r="H212" s="42"/>
    </row>
    <row r="213" spans="5:8" ht="13" x14ac:dyDescent="0.15">
      <c r="E213" s="42"/>
      <c r="F213" s="42"/>
      <c r="G213" s="42"/>
      <c r="H213" s="42"/>
    </row>
    <row r="214" spans="5:8" ht="13" x14ac:dyDescent="0.15">
      <c r="E214" s="42"/>
      <c r="F214" s="42"/>
      <c r="G214" s="42"/>
      <c r="H214" s="42"/>
    </row>
    <row r="215" spans="5:8" ht="13" x14ac:dyDescent="0.15">
      <c r="E215" s="42"/>
      <c r="F215" s="42"/>
      <c r="G215" s="42"/>
      <c r="H215" s="42"/>
    </row>
    <row r="216" spans="5:8" ht="13" x14ac:dyDescent="0.15">
      <c r="E216" s="42"/>
      <c r="F216" s="42"/>
      <c r="G216" s="42"/>
      <c r="H216" s="42"/>
    </row>
    <row r="217" spans="5:8" ht="13" x14ac:dyDescent="0.15">
      <c r="E217" s="42"/>
      <c r="F217" s="42"/>
      <c r="G217" s="42"/>
      <c r="H217" s="42"/>
    </row>
    <row r="218" spans="5:8" ht="13" x14ac:dyDescent="0.15">
      <c r="E218" s="42"/>
      <c r="F218" s="42"/>
      <c r="G218" s="42"/>
      <c r="H218" s="42"/>
    </row>
    <row r="219" spans="5:8" ht="13" x14ac:dyDescent="0.15">
      <c r="E219" s="42"/>
      <c r="F219" s="42"/>
      <c r="G219" s="42"/>
      <c r="H219" s="42"/>
    </row>
    <row r="220" spans="5:8" ht="13" x14ac:dyDescent="0.15">
      <c r="E220" s="42"/>
      <c r="F220" s="42"/>
      <c r="G220" s="42"/>
      <c r="H220" s="42"/>
    </row>
    <row r="221" spans="5:8" ht="13" x14ac:dyDescent="0.15">
      <c r="E221" s="42"/>
      <c r="F221" s="42"/>
      <c r="G221" s="42"/>
      <c r="H221" s="42"/>
    </row>
    <row r="222" spans="5:8" ht="13" x14ac:dyDescent="0.15">
      <c r="E222" s="42"/>
      <c r="F222" s="42"/>
      <c r="G222" s="42"/>
      <c r="H222" s="42"/>
    </row>
    <row r="223" spans="5:8" ht="13" x14ac:dyDescent="0.15">
      <c r="E223" s="42"/>
      <c r="F223" s="42"/>
      <c r="G223" s="42"/>
      <c r="H223" s="42"/>
    </row>
    <row r="224" spans="5:8" ht="13" x14ac:dyDescent="0.15">
      <c r="E224" s="42"/>
      <c r="F224" s="42"/>
      <c r="G224" s="42"/>
      <c r="H224" s="42"/>
    </row>
    <row r="225" spans="5:8" ht="13" x14ac:dyDescent="0.15">
      <c r="E225" s="42"/>
      <c r="F225" s="42"/>
      <c r="G225" s="42"/>
      <c r="H225" s="42"/>
    </row>
    <row r="226" spans="5:8" ht="13" x14ac:dyDescent="0.15">
      <c r="E226" s="42"/>
      <c r="F226" s="42"/>
      <c r="G226" s="42"/>
      <c r="H226" s="42"/>
    </row>
    <row r="227" spans="5:8" ht="13" x14ac:dyDescent="0.15">
      <c r="E227" s="42"/>
      <c r="F227" s="42"/>
      <c r="G227" s="42"/>
      <c r="H227" s="42"/>
    </row>
    <row r="228" spans="5:8" ht="13" x14ac:dyDescent="0.15">
      <c r="E228" s="42"/>
      <c r="F228" s="42"/>
      <c r="G228" s="42"/>
      <c r="H228" s="42"/>
    </row>
    <row r="229" spans="5:8" ht="13" x14ac:dyDescent="0.15">
      <c r="E229" s="42"/>
      <c r="F229" s="42"/>
      <c r="G229" s="42"/>
      <c r="H229" s="42"/>
    </row>
    <row r="230" spans="5:8" ht="13" x14ac:dyDescent="0.15">
      <c r="E230" s="42"/>
      <c r="F230" s="42"/>
      <c r="G230" s="42"/>
      <c r="H230" s="42"/>
    </row>
    <row r="231" spans="5:8" ht="13" x14ac:dyDescent="0.15">
      <c r="E231" s="42"/>
      <c r="F231" s="42"/>
      <c r="G231" s="42"/>
      <c r="H231" s="42"/>
    </row>
    <row r="232" spans="5:8" ht="13" x14ac:dyDescent="0.15">
      <c r="E232" s="42"/>
      <c r="F232" s="42"/>
      <c r="G232" s="42"/>
      <c r="H232" s="42"/>
    </row>
    <row r="233" spans="5:8" ht="13" x14ac:dyDescent="0.15">
      <c r="E233" s="42"/>
      <c r="F233" s="42"/>
      <c r="G233" s="42"/>
      <c r="H233" s="42"/>
    </row>
    <row r="234" spans="5:8" ht="13" x14ac:dyDescent="0.15">
      <c r="E234" s="42"/>
      <c r="F234" s="42"/>
      <c r="G234" s="42"/>
      <c r="H234" s="42"/>
    </row>
    <row r="235" spans="5:8" ht="13" x14ac:dyDescent="0.15">
      <c r="E235" s="42"/>
      <c r="F235" s="42"/>
      <c r="G235" s="42"/>
      <c r="H235" s="42"/>
    </row>
    <row r="236" spans="5:8" ht="13" x14ac:dyDescent="0.15">
      <c r="E236" s="42"/>
      <c r="F236" s="42"/>
      <c r="G236" s="42"/>
      <c r="H236" s="42"/>
    </row>
    <row r="237" spans="5:8" ht="13" x14ac:dyDescent="0.15">
      <c r="E237" s="42"/>
      <c r="F237" s="42"/>
      <c r="G237" s="42"/>
      <c r="H237" s="42"/>
    </row>
    <row r="238" spans="5:8" ht="13" x14ac:dyDescent="0.15">
      <c r="E238" s="42"/>
      <c r="F238" s="42"/>
      <c r="G238" s="42"/>
      <c r="H238" s="42"/>
    </row>
    <row r="239" spans="5:8" ht="13" x14ac:dyDescent="0.15">
      <c r="E239" s="42"/>
      <c r="F239" s="42"/>
      <c r="G239" s="42"/>
      <c r="H239" s="42"/>
    </row>
    <row r="240" spans="5:8" ht="13" x14ac:dyDescent="0.15">
      <c r="E240" s="42"/>
      <c r="F240" s="42"/>
      <c r="G240" s="42"/>
      <c r="H240" s="42"/>
    </row>
    <row r="241" spans="5:8" ht="13" x14ac:dyDescent="0.15">
      <c r="E241" s="42"/>
      <c r="F241" s="42"/>
      <c r="G241" s="42"/>
      <c r="H241" s="42"/>
    </row>
    <row r="242" spans="5:8" ht="13" x14ac:dyDescent="0.15">
      <c r="E242" s="42"/>
      <c r="F242" s="42"/>
      <c r="G242" s="42"/>
      <c r="H242" s="42"/>
    </row>
    <row r="243" spans="5:8" ht="13" x14ac:dyDescent="0.15">
      <c r="E243" s="42"/>
      <c r="F243" s="42"/>
      <c r="G243" s="42"/>
      <c r="H243" s="42"/>
    </row>
    <row r="244" spans="5:8" ht="13" x14ac:dyDescent="0.15">
      <c r="E244" s="42"/>
      <c r="F244" s="42"/>
      <c r="G244" s="42"/>
      <c r="H244" s="42"/>
    </row>
    <row r="245" spans="5:8" ht="13" x14ac:dyDescent="0.15">
      <c r="E245" s="42"/>
      <c r="F245" s="42"/>
      <c r="G245" s="42"/>
      <c r="H245" s="42"/>
    </row>
    <row r="246" spans="5:8" ht="13" x14ac:dyDescent="0.15">
      <c r="E246" s="42"/>
      <c r="F246" s="42"/>
      <c r="G246" s="42"/>
      <c r="H246" s="42"/>
    </row>
    <row r="247" spans="5:8" ht="13" x14ac:dyDescent="0.15">
      <c r="E247" s="42"/>
      <c r="F247" s="42"/>
      <c r="G247" s="42"/>
      <c r="H247" s="42"/>
    </row>
    <row r="248" spans="5:8" ht="13" x14ac:dyDescent="0.15">
      <c r="E248" s="42"/>
      <c r="F248" s="42"/>
      <c r="G248" s="42"/>
      <c r="H248" s="42"/>
    </row>
    <row r="249" spans="5:8" ht="13" x14ac:dyDescent="0.15">
      <c r="E249" s="42"/>
      <c r="F249" s="42"/>
      <c r="G249" s="42"/>
      <c r="H249" s="42"/>
    </row>
    <row r="250" spans="5:8" ht="13" x14ac:dyDescent="0.15">
      <c r="E250" s="42"/>
      <c r="F250" s="42"/>
      <c r="G250" s="42"/>
      <c r="H250" s="42"/>
    </row>
    <row r="251" spans="5:8" ht="13" x14ac:dyDescent="0.15">
      <c r="E251" s="42"/>
      <c r="F251" s="42"/>
      <c r="G251" s="42"/>
      <c r="H251" s="42"/>
    </row>
    <row r="252" spans="5:8" ht="13" x14ac:dyDescent="0.15">
      <c r="E252" s="42"/>
      <c r="F252" s="42"/>
      <c r="G252" s="42"/>
      <c r="H252" s="42"/>
    </row>
    <row r="253" spans="5:8" ht="13" x14ac:dyDescent="0.15">
      <c r="E253" s="42"/>
      <c r="F253" s="42"/>
      <c r="G253" s="42"/>
      <c r="H253" s="42"/>
    </row>
    <row r="254" spans="5:8" ht="13" x14ac:dyDescent="0.15">
      <c r="E254" s="42"/>
      <c r="F254" s="42"/>
      <c r="G254" s="42"/>
      <c r="H254" s="42"/>
    </row>
    <row r="255" spans="5:8" ht="13" x14ac:dyDescent="0.15">
      <c r="E255" s="42"/>
      <c r="F255" s="42"/>
      <c r="G255" s="42"/>
      <c r="H255" s="42"/>
    </row>
    <row r="256" spans="5:8" ht="13" x14ac:dyDescent="0.15">
      <c r="E256" s="42"/>
      <c r="F256" s="42"/>
      <c r="G256" s="42"/>
      <c r="H256" s="42"/>
    </row>
    <row r="257" spans="5:8" ht="13" x14ac:dyDescent="0.15">
      <c r="E257" s="42"/>
      <c r="F257" s="42"/>
      <c r="G257" s="42"/>
      <c r="H257" s="42"/>
    </row>
    <row r="258" spans="5:8" ht="13" x14ac:dyDescent="0.15">
      <c r="E258" s="42"/>
      <c r="F258" s="42"/>
      <c r="G258" s="42"/>
      <c r="H258" s="42"/>
    </row>
    <row r="259" spans="5:8" ht="13" x14ac:dyDescent="0.15">
      <c r="E259" s="42"/>
      <c r="F259" s="42"/>
      <c r="G259" s="42"/>
      <c r="H259" s="42"/>
    </row>
    <row r="260" spans="5:8" ht="13" x14ac:dyDescent="0.15">
      <c r="E260" s="42"/>
      <c r="F260" s="42"/>
      <c r="G260" s="42"/>
      <c r="H260" s="42"/>
    </row>
    <row r="261" spans="5:8" ht="13" x14ac:dyDescent="0.15">
      <c r="E261" s="42"/>
      <c r="F261" s="42"/>
      <c r="G261" s="42"/>
      <c r="H261" s="42"/>
    </row>
    <row r="262" spans="5:8" ht="13" x14ac:dyDescent="0.15">
      <c r="E262" s="42"/>
      <c r="F262" s="42"/>
      <c r="G262" s="42"/>
      <c r="H262" s="42"/>
    </row>
    <row r="263" spans="5:8" ht="13" x14ac:dyDescent="0.15">
      <c r="E263" s="42"/>
      <c r="F263" s="42"/>
      <c r="G263" s="42"/>
      <c r="H263" s="42"/>
    </row>
    <row r="264" spans="5:8" ht="13" x14ac:dyDescent="0.15">
      <c r="E264" s="42"/>
      <c r="F264" s="42"/>
      <c r="G264" s="42"/>
      <c r="H264" s="42"/>
    </row>
    <row r="265" spans="5:8" ht="13" x14ac:dyDescent="0.15">
      <c r="E265" s="42"/>
      <c r="F265" s="42"/>
      <c r="G265" s="42"/>
      <c r="H265" s="42"/>
    </row>
    <row r="266" spans="5:8" ht="13" x14ac:dyDescent="0.15">
      <c r="E266" s="42"/>
      <c r="F266" s="42"/>
      <c r="G266" s="42"/>
      <c r="H266" s="42"/>
    </row>
    <row r="267" spans="5:8" ht="13" x14ac:dyDescent="0.15">
      <c r="E267" s="42"/>
      <c r="F267" s="42"/>
      <c r="G267" s="42"/>
      <c r="H267" s="42"/>
    </row>
    <row r="268" spans="5:8" ht="13" x14ac:dyDescent="0.15">
      <c r="E268" s="42"/>
      <c r="F268" s="42"/>
      <c r="G268" s="42"/>
      <c r="H268" s="42"/>
    </row>
    <row r="269" spans="5:8" ht="13" x14ac:dyDescent="0.15">
      <c r="E269" s="42"/>
      <c r="F269" s="42"/>
      <c r="G269" s="42"/>
      <c r="H269" s="42"/>
    </row>
    <row r="270" spans="5:8" ht="13" x14ac:dyDescent="0.15">
      <c r="E270" s="42"/>
      <c r="F270" s="42"/>
      <c r="G270" s="42"/>
      <c r="H270" s="42"/>
    </row>
    <row r="271" spans="5:8" ht="13" x14ac:dyDescent="0.15">
      <c r="E271" s="42"/>
      <c r="F271" s="42"/>
      <c r="G271" s="42"/>
      <c r="H271" s="42"/>
    </row>
    <row r="272" spans="5:8" ht="13" x14ac:dyDescent="0.15">
      <c r="E272" s="42"/>
      <c r="F272" s="42"/>
      <c r="G272" s="42"/>
      <c r="H272" s="42"/>
    </row>
    <row r="273" spans="5:8" ht="13" x14ac:dyDescent="0.15">
      <c r="E273" s="42"/>
      <c r="F273" s="42"/>
      <c r="G273" s="42"/>
      <c r="H273" s="42"/>
    </row>
    <row r="274" spans="5:8" ht="13" x14ac:dyDescent="0.15">
      <c r="E274" s="42"/>
      <c r="F274" s="42"/>
      <c r="G274" s="42"/>
      <c r="H274" s="42"/>
    </row>
    <row r="275" spans="5:8" ht="13" x14ac:dyDescent="0.15">
      <c r="E275" s="42"/>
      <c r="F275" s="42"/>
      <c r="G275" s="42"/>
      <c r="H275" s="42"/>
    </row>
    <row r="276" spans="5:8" ht="13" x14ac:dyDescent="0.15">
      <c r="E276" s="42"/>
      <c r="F276" s="42"/>
      <c r="G276" s="42"/>
      <c r="H276" s="42"/>
    </row>
    <row r="277" spans="5:8" ht="13" x14ac:dyDescent="0.15">
      <c r="E277" s="42"/>
      <c r="F277" s="42"/>
      <c r="G277" s="42"/>
      <c r="H277" s="42"/>
    </row>
    <row r="278" spans="5:8" ht="13" x14ac:dyDescent="0.15">
      <c r="E278" s="42"/>
      <c r="F278" s="42"/>
      <c r="G278" s="42"/>
      <c r="H278" s="42"/>
    </row>
    <row r="279" spans="5:8" ht="13" x14ac:dyDescent="0.15">
      <c r="E279" s="42"/>
      <c r="F279" s="42"/>
      <c r="G279" s="42"/>
      <c r="H279" s="42"/>
    </row>
    <row r="280" spans="5:8" ht="13" x14ac:dyDescent="0.15">
      <c r="E280" s="42"/>
      <c r="F280" s="42"/>
      <c r="G280" s="42"/>
      <c r="H280" s="42"/>
    </row>
    <row r="281" spans="5:8" ht="13" x14ac:dyDescent="0.15">
      <c r="E281" s="42"/>
      <c r="F281" s="42"/>
      <c r="G281" s="42"/>
      <c r="H281" s="42"/>
    </row>
    <row r="282" spans="5:8" ht="13" x14ac:dyDescent="0.15">
      <c r="E282" s="42"/>
      <c r="F282" s="42"/>
      <c r="G282" s="42"/>
      <c r="H282" s="42"/>
    </row>
    <row r="283" spans="5:8" ht="13" x14ac:dyDescent="0.15">
      <c r="E283" s="42"/>
      <c r="F283" s="42"/>
      <c r="G283" s="42"/>
      <c r="H283" s="42"/>
    </row>
    <row r="284" spans="5:8" ht="13" x14ac:dyDescent="0.15">
      <c r="E284" s="42"/>
      <c r="F284" s="42"/>
      <c r="G284" s="42"/>
      <c r="H284" s="42"/>
    </row>
    <row r="285" spans="5:8" ht="13" x14ac:dyDescent="0.15">
      <c r="E285" s="42"/>
      <c r="F285" s="42"/>
      <c r="G285" s="42"/>
      <c r="H285" s="42"/>
    </row>
    <row r="286" spans="5:8" ht="13" x14ac:dyDescent="0.15">
      <c r="E286" s="42"/>
      <c r="F286" s="42"/>
      <c r="G286" s="42"/>
      <c r="H286" s="42"/>
    </row>
    <row r="287" spans="5:8" ht="13" x14ac:dyDescent="0.15">
      <c r="E287" s="42"/>
      <c r="F287" s="42"/>
      <c r="G287" s="42"/>
      <c r="H287" s="42"/>
    </row>
    <row r="288" spans="5:8" ht="13" x14ac:dyDescent="0.15">
      <c r="E288" s="42"/>
      <c r="F288" s="42"/>
      <c r="G288" s="42"/>
      <c r="H288" s="42"/>
    </row>
    <row r="289" spans="5:8" ht="13" x14ac:dyDescent="0.15">
      <c r="E289" s="42"/>
      <c r="F289" s="42"/>
      <c r="G289" s="42"/>
      <c r="H289" s="42"/>
    </row>
    <row r="290" spans="5:8" ht="13" x14ac:dyDescent="0.15">
      <c r="E290" s="42"/>
      <c r="F290" s="42"/>
      <c r="G290" s="42"/>
      <c r="H290" s="42"/>
    </row>
    <row r="291" spans="5:8" ht="13" x14ac:dyDescent="0.15">
      <c r="E291" s="42"/>
      <c r="F291" s="42"/>
      <c r="G291" s="42"/>
      <c r="H291" s="42"/>
    </row>
    <row r="292" spans="5:8" ht="13" x14ac:dyDescent="0.15">
      <c r="E292" s="42"/>
      <c r="F292" s="42"/>
      <c r="G292" s="42"/>
      <c r="H292" s="42"/>
    </row>
    <row r="293" spans="5:8" ht="13" x14ac:dyDescent="0.15">
      <c r="E293" s="42"/>
      <c r="F293" s="42"/>
      <c r="G293" s="42"/>
      <c r="H293" s="42"/>
    </row>
    <row r="294" spans="5:8" ht="13" x14ac:dyDescent="0.15">
      <c r="E294" s="42"/>
      <c r="F294" s="42"/>
      <c r="G294" s="42"/>
      <c r="H294" s="42"/>
    </row>
    <row r="295" spans="5:8" ht="13" x14ac:dyDescent="0.15">
      <c r="E295" s="42"/>
      <c r="F295" s="42"/>
      <c r="G295" s="42"/>
      <c r="H295" s="42"/>
    </row>
    <row r="296" spans="5:8" ht="13" x14ac:dyDescent="0.15">
      <c r="E296" s="42"/>
      <c r="F296" s="42"/>
      <c r="G296" s="42"/>
      <c r="H296" s="42"/>
    </row>
    <row r="297" spans="5:8" ht="13" x14ac:dyDescent="0.15">
      <c r="E297" s="42"/>
      <c r="F297" s="42"/>
      <c r="G297" s="42"/>
      <c r="H297" s="42"/>
    </row>
    <row r="298" spans="5:8" ht="13" x14ac:dyDescent="0.15">
      <c r="E298" s="42"/>
      <c r="F298" s="42"/>
      <c r="G298" s="42"/>
      <c r="H298" s="42"/>
    </row>
    <row r="299" spans="5:8" ht="13" x14ac:dyDescent="0.15">
      <c r="E299" s="42"/>
      <c r="F299" s="42"/>
      <c r="G299" s="42"/>
      <c r="H299" s="42"/>
    </row>
    <row r="300" spans="5:8" ht="13" x14ac:dyDescent="0.15">
      <c r="E300" s="42"/>
      <c r="F300" s="42"/>
      <c r="G300" s="42"/>
      <c r="H300" s="42"/>
    </row>
    <row r="301" spans="5:8" ht="13" x14ac:dyDescent="0.15">
      <c r="E301" s="42"/>
      <c r="F301" s="42"/>
      <c r="G301" s="42"/>
      <c r="H301" s="42"/>
    </row>
    <row r="302" spans="5:8" ht="13" x14ac:dyDescent="0.15">
      <c r="E302" s="42"/>
      <c r="F302" s="42"/>
      <c r="G302" s="42"/>
      <c r="H302" s="42"/>
    </row>
    <row r="303" spans="5:8" ht="13" x14ac:dyDescent="0.15">
      <c r="E303" s="42"/>
      <c r="F303" s="42"/>
      <c r="G303" s="42"/>
      <c r="H303" s="42"/>
    </row>
    <row r="304" spans="5:8" ht="13" x14ac:dyDescent="0.15">
      <c r="E304" s="42"/>
      <c r="F304" s="42"/>
      <c r="G304" s="42"/>
      <c r="H304" s="42"/>
    </row>
    <row r="305" spans="5:8" ht="13" x14ac:dyDescent="0.15">
      <c r="E305" s="42"/>
      <c r="F305" s="42"/>
      <c r="G305" s="42"/>
      <c r="H305" s="42"/>
    </row>
    <row r="306" spans="5:8" ht="13" x14ac:dyDescent="0.15">
      <c r="E306" s="42"/>
      <c r="F306" s="42"/>
      <c r="G306" s="42"/>
      <c r="H306" s="42"/>
    </row>
    <row r="307" spans="5:8" ht="13" x14ac:dyDescent="0.15">
      <c r="E307" s="42"/>
      <c r="F307" s="42"/>
      <c r="G307" s="42"/>
      <c r="H307" s="42"/>
    </row>
    <row r="308" spans="5:8" ht="13" x14ac:dyDescent="0.15">
      <c r="E308" s="42"/>
      <c r="F308" s="42"/>
      <c r="G308" s="42"/>
      <c r="H308" s="42"/>
    </row>
    <row r="309" spans="5:8" ht="13" x14ac:dyDescent="0.15">
      <c r="E309" s="42"/>
      <c r="F309" s="42"/>
      <c r="G309" s="42"/>
      <c r="H309" s="42"/>
    </row>
    <row r="310" spans="5:8" ht="13" x14ac:dyDescent="0.15">
      <c r="E310" s="42"/>
      <c r="F310" s="42"/>
      <c r="G310" s="42"/>
      <c r="H310" s="42"/>
    </row>
    <row r="311" spans="5:8" ht="13" x14ac:dyDescent="0.15">
      <c r="E311" s="42"/>
      <c r="F311" s="42"/>
      <c r="G311" s="42"/>
      <c r="H311" s="42"/>
    </row>
    <row r="312" spans="5:8" ht="13" x14ac:dyDescent="0.15">
      <c r="E312" s="42"/>
      <c r="F312" s="42"/>
      <c r="G312" s="42"/>
      <c r="H312" s="42"/>
    </row>
    <row r="313" spans="5:8" ht="13" x14ac:dyDescent="0.15">
      <c r="E313" s="42"/>
      <c r="F313" s="42"/>
      <c r="G313" s="42"/>
      <c r="H313" s="42"/>
    </row>
    <row r="314" spans="5:8" ht="13" x14ac:dyDescent="0.15">
      <c r="E314" s="42"/>
      <c r="F314" s="42"/>
      <c r="G314" s="42"/>
      <c r="H314" s="42"/>
    </row>
    <row r="315" spans="5:8" ht="13" x14ac:dyDescent="0.15">
      <c r="E315" s="42"/>
      <c r="F315" s="42"/>
      <c r="G315" s="42"/>
      <c r="H315" s="42"/>
    </row>
    <row r="316" spans="5:8" ht="13" x14ac:dyDescent="0.15">
      <c r="E316" s="42"/>
      <c r="F316" s="42"/>
      <c r="G316" s="42"/>
      <c r="H316" s="42"/>
    </row>
    <row r="317" spans="5:8" ht="13" x14ac:dyDescent="0.15">
      <c r="E317" s="42"/>
      <c r="F317" s="42"/>
      <c r="G317" s="42"/>
      <c r="H317" s="42"/>
    </row>
    <row r="318" spans="5:8" ht="13" x14ac:dyDescent="0.15">
      <c r="E318" s="42"/>
      <c r="F318" s="42"/>
      <c r="G318" s="42"/>
      <c r="H318" s="42"/>
    </row>
    <row r="319" spans="5:8" ht="13" x14ac:dyDescent="0.15">
      <c r="E319" s="42"/>
      <c r="F319" s="42"/>
      <c r="G319" s="42"/>
      <c r="H319" s="42"/>
    </row>
    <row r="320" spans="5:8" ht="13" x14ac:dyDescent="0.15">
      <c r="E320" s="42"/>
      <c r="F320" s="42"/>
      <c r="G320" s="42"/>
      <c r="H320" s="42"/>
    </row>
    <row r="321" spans="5:8" ht="13" x14ac:dyDescent="0.15">
      <c r="E321" s="42"/>
      <c r="F321" s="42"/>
      <c r="G321" s="42"/>
      <c r="H321" s="42"/>
    </row>
    <row r="322" spans="5:8" ht="13" x14ac:dyDescent="0.15">
      <c r="E322" s="42"/>
      <c r="F322" s="42"/>
      <c r="G322" s="42"/>
      <c r="H322" s="42"/>
    </row>
    <row r="323" spans="5:8" ht="13" x14ac:dyDescent="0.15">
      <c r="E323" s="42"/>
      <c r="F323" s="42"/>
      <c r="G323" s="42"/>
      <c r="H323" s="42"/>
    </row>
    <row r="324" spans="5:8" ht="13" x14ac:dyDescent="0.15">
      <c r="E324" s="42"/>
      <c r="F324" s="42"/>
      <c r="G324" s="42"/>
      <c r="H324" s="42"/>
    </row>
    <row r="325" spans="5:8" ht="13" x14ac:dyDescent="0.15">
      <c r="E325" s="42"/>
      <c r="F325" s="42"/>
      <c r="G325" s="42"/>
      <c r="H325" s="42"/>
    </row>
    <row r="326" spans="5:8" ht="13" x14ac:dyDescent="0.15">
      <c r="E326" s="42"/>
      <c r="F326" s="42"/>
      <c r="G326" s="42"/>
      <c r="H326" s="42"/>
    </row>
    <row r="327" spans="5:8" ht="13" x14ac:dyDescent="0.15">
      <c r="E327" s="42"/>
      <c r="F327" s="42"/>
      <c r="G327" s="42"/>
      <c r="H327" s="42"/>
    </row>
    <row r="328" spans="5:8" ht="13" x14ac:dyDescent="0.15">
      <c r="E328" s="42"/>
      <c r="F328" s="42"/>
      <c r="G328" s="42"/>
      <c r="H328" s="42"/>
    </row>
    <row r="329" spans="5:8" ht="13" x14ac:dyDescent="0.15">
      <c r="E329" s="42"/>
      <c r="F329" s="42"/>
      <c r="G329" s="42"/>
      <c r="H329" s="42"/>
    </row>
    <row r="330" spans="5:8" ht="13" x14ac:dyDescent="0.15">
      <c r="E330" s="42"/>
      <c r="F330" s="42"/>
      <c r="G330" s="42"/>
      <c r="H330" s="42"/>
    </row>
    <row r="331" spans="5:8" ht="13" x14ac:dyDescent="0.15">
      <c r="E331" s="42"/>
      <c r="F331" s="42"/>
      <c r="G331" s="42"/>
      <c r="H331" s="42"/>
    </row>
    <row r="332" spans="5:8" ht="13" x14ac:dyDescent="0.15">
      <c r="E332" s="42"/>
      <c r="F332" s="42"/>
      <c r="G332" s="42"/>
      <c r="H332" s="42"/>
    </row>
    <row r="333" spans="5:8" ht="13" x14ac:dyDescent="0.15">
      <c r="E333" s="42"/>
      <c r="F333" s="42"/>
      <c r="G333" s="42"/>
      <c r="H333" s="42"/>
    </row>
    <row r="334" spans="5:8" ht="13" x14ac:dyDescent="0.15">
      <c r="E334" s="42"/>
      <c r="F334" s="42"/>
      <c r="G334" s="42"/>
      <c r="H334" s="42"/>
    </row>
    <row r="335" spans="5:8" ht="13" x14ac:dyDescent="0.15">
      <c r="E335" s="42"/>
      <c r="F335" s="42"/>
      <c r="G335" s="42"/>
      <c r="H335" s="42"/>
    </row>
    <row r="336" spans="5:8" ht="13" x14ac:dyDescent="0.15">
      <c r="E336" s="42"/>
      <c r="F336" s="42"/>
      <c r="G336" s="42"/>
      <c r="H336" s="42"/>
    </row>
    <row r="337" spans="5:8" ht="13" x14ac:dyDescent="0.15">
      <c r="E337" s="42"/>
      <c r="F337" s="42"/>
      <c r="G337" s="42"/>
      <c r="H337" s="42"/>
    </row>
    <row r="338" spans="5:8" ht="13" x14ac:dyDescent="0.15">
      <c r="E338" s="42"/>
      <c r="F338" s="42"/>
      <c r="G338" s="42"/>
      <c r="H338" s="42"/>
    </row>
    <row r="339" spans="5:8" ht="13" x14ac:dyDescent="0.15">
      <c r="E339" s="42"/>
      <c r="F339" s="42"/>
      <c r="G339" s="42"/>
      <c r="H339" s="42"/>
    </row>
    <row r="340" spans="5:8" ht="13" x14ac:dyDescent="0.15">
      <c r="E340" s="42"/>
      <c r="F340" s="42"/>
      <c r="G340" s="42"/>
      <c r="H340" s="42"/>
    </row>
    <row r="341" spans="5:8" ht="13" x14ac:dyDescent="0.15">
      <c r="E341" s="42"/>
      <c r="F341" s="42"/>
      <c r="G341" s="42"/>
      <c r="H341" s="42"/>
    </row>
    <row r="342" spans="5:8" ht="13" x14ac:dyDescent="0.15">
      <c r="E342" s="42"/>
      <c r="F342" s="42"/>
      <c r="G342" s="42"/>
      <c r="H342" s="42"/>
    </row>
    <row r="343" spans="5:8" ht="13" x14ac:dyDescent="0.15">
      <c r="E343" s="42"/>
      <c r="F343" s="42"/>
      <c r="G343" s="42"/>
      <c r="H343" s="42"/>
    </row>
    <row r="344" spans="5:8" ht="13" x14ac:dyDescent="0.15">
      <c r="E344" s="42"/>
      <c r="F344" s="42"/>
      <c r="G344" s="42"/>
      <c r="H344" s="42"/>
    </row>
    <row r="345" spans="5:8" ht="13" x14ac:dyDescent="0.15">
      <c r="E345" s="42"/>
      <c r="F345" s="42"/>
      <c r="G345" s="42"/>
      <c r="H345" s="42"/>
    </row>
    <row r="346" spans="5:8" ht="13" x14ac:dyDescent="0.15">
      <c r="E346" s="42"/>
      <c r="F346" s="42"/>
      <c r="G346" s="42"/>
      <c r="H346" s="42"/>
    </row>
    <row r="347" spans="5:8" ht="13" x14ac:dyDescent="0.15">
      <c r="E347" s="42"/>
      <c r="F347" s="42"/>
      <c r="G347" s="42"/>
      <c r="H347" s="42"/>
    </row>
    <row r="348" spans="5:8" ht="13" x14ac:dyDescent="0.15">
      <c r="E348" s="42"/>
      <c r="F348" s="42"/>
      <c r="G348" s="42"/>
      <c r="H348" s="42"/>
    </row>
    <row r="349" spans="5:8" ht="13" x14ac:dyDescent="0.15">
      <c r="E349" s="42"/>
      <c r="F349" s="42"/>
      <c r="G349" s="42"/>
      <c r="H349" s="42"/>
    </row>
    <row r="350" spans="5:8" ht="13" x14ac:dyDescent="0.15">
      <c r="E350" s="42"/>
      <c r="F350" s="42"/>
      <c r="G350" s="42"/>
      <c r="H350" s="42"/>
    </row>
    <row r="351" spans="5:8" ht="13" x14ac:dyDescent="0.15">
      <c r="E351" s="42"/>
      <c r="F351" s="42"/>
      <c r="G351" s="42"/>
      <c r="H351" s="42"/>
    </row>
    <row r="352" spans="5:8" ht="13" x14ac:dyDescent="0.15">
      <c r="E352" s="42"/>
      <c r="F352" s="42"/>
      <c r="G352" s="42"/>
      <c r="H352" s="42"/>
    </row>
    <row r="353" spans="5:8" ht="13" x14ac:dyDescent="0.15">
      <c r="E353" s="42"/>
      <c r="F353" s="42"/>
      <c r="G353" s="42"/>
      <c r="H353" s="42"/>
    </row>
    <row r="354" spans="5:8" ht="13" x14ac:dyDescent="0.15">
      <c r="E354" s="42"/>
      <c r="F354" s="42"/>
      <c r="G354" s="42"/>
      <c r="H354" s="42"/>
    </row>
    <row r="355" spans="5:8" ht="13" x14ac:dyDescent="0.15">
      <c r="E355" s="42"/>
      <c r="F355" s="42"/>
      <c r="G355" s="42"/>
      <c r="H355" s="42"/>
    </row>
    <row r="356" spans="5:8" ht="13" x14ac:dyDescent="0.15">
      <c r="E356" s="42"/>
      <c r="F356" s="42"/>
      <c r="G356" s="42"/>
      <c r="H356" s="42"/>
    </row>
    <row r="357" spans="5:8" ht="13" x14ac:dyDescent="0.15">
      <c r="E357" s="42"/>
      <c r="F357" s="42"/>
      <c r="G357" s="42"/>
      <c r="H357" s="42"/>
    </row>
    <row r="358" spans="5:8" ht="13" x14ac:dyDescent="0.15">
      <c r="E358" s="42"/>
      <c r="F358" s="42"/>
      <c r="G358" s="42"/>
      <c r="H358" s="42"/>
    </row>
    <row r="359" spans="5:8" ht="13" x14ac:dyDescent="0.15">
      <c r="E359" s="42"/>
      <c r="F359" s="42"/>
      <c r="G359" s="42"/>
      <c r="H359" s="42"/>
    </row>
    <row r="360" spans="5:8" ht="13" x14ac:dyDescent="0.15">
      <c r="E360" s="42"/>
      <c r="F360" s="42"/>
      <c r="G360" s="42"/>
      <c r="H360" s="42"/>
    </row>
    <row r="361" spans="5:8" ht="13" x14ac:dyDescent="0.15">
      <c r="E361" s="42"/>
      <c r="F361" s="42"/>
      <c r="G361" s="42"/>
      <c r="H361" s="42"/>
    </row>
    <row r="362" spans="5:8" ht="13" x14ac:dyDescent="0.15">
      <c r="E362" s="42"/>
      <c r="F362" s="42"/>
      <c r="G362" s="42"/>
      <c r="H362" s="42"/>
    </row>
    <row r="363" spans="5:8" ht="13" x14ac:dyDescent="0.15">
      <c r="E363" s="42"/>
      <c r="F363" s="42"/>
      <c r="G363" s="42"/>
      <c r="H363" s="42"/>
    </row>
    <row r="364" spans="5:8" ht="13" x14ac:dyDescent="0.15">
      <c r="E364" s="42"/>
      <c r="F364" s="42"/>
      <c r="G364" s="42"/>
      <c r="H364" s="42"/>
    </row>
    <row r="365" spans="5:8" ht="13" x14ac:dyDescent="0.15">
      <c r="E365" s="42"/>
      <c r="F365" s="42"/>
      <c r="G365" s="42"/>
      <c r="H365" s="42"/>
    </row>
    <row r="366" spans="5:8" ht="13" x14ac:dyDescent="0.15">
      <c r="E366" s="42"/>
      <c r="F366" s="42"/>
      <c r="G366" s="42"/>
      <c r="H366" s="42"/>
    </row>
    <row r="367" spans="5:8" ht="13" x14ac:dyDescent="0.15">
      <c r="E367" s="42"/>
      <c r="F367" s="42"/>
      <c r="G367" s="42"/>
      <c r="H367" s="42"/>
    </row>
    <row r="368" spans="5:8" ht="13" x14ac:dyDescent="0.15">
      <c r="E368" s="42"/>
      <c r="F368" s="42"/>
      <c r="G368" s="42"/>
      <c r="H368" s="42"/>
    </row>
    <row r="369" spans="5:8" ht="13" x14ac:dyDescent="0.15">
      <c r="E369" s="42"/>
      <c r="F369" s="42"/>
      <c r="G369" s="42"/>
      <c r="H369" s="42"/>
    </row>
    <row r="370" spans="5:8" ht="13" x14ac:dyDescent="0.15">
      <c r="E370" s="42"/>
      <c r="F370" s="42"/>
      <c r="G370" s="42"/>
      <c r="H370" s="42"/>
    </row>
    <row r="371" spans="5:8" ht="13" x14ac:dyDescent="0.15">
      <c r="E371" s="42"/>
      <c r="F371" s="42"/>
      <c r="G371" s="42"/>
      <c r="H371" s="42"/>
    </row>
    <row r="372" spans="5:8" ht="13" x14ac:dyDescent="0.15">
      <c r="E372" s="42"/>
      <c r="F372" s="42"/>
      <c r="G372" s="42"/>
      <c r="H372" s="42"/>
    </row>
    <row r="373" spans="5:8" ht="13" x14ac:dyDescent="0.15">
      <c r="E373" s="42"/>
      <c r="F373" s="42"/>
      <c r="G373" s="42"/>
      <c r="H373" s="42"/>
    </row>
    <row r="374" spans="5:8" ht="13" x14ac:dyDescent="0.15">
      <c r="E374" s="42"/>
      <c r="F374" s="42"/>
      <c r="G374" s="42"/>
      <c r="H374" s="42"/>
    </row>
    <row r="375" spans="5:8" ht="13" x14ac:dyDescent="0.15">
      <c r="E375" s="42"/>
      <c r="F375" s="42"/>
      <c r="G375" s="42"/>
      <c r="H375" s="42"/>
    </row>
    <row r="376" spans="5:8" ht="13" x14ac:dyDescent="0.15">
      <c r="E376" s="42"/>
      <c r="F376" s="42"/>
      <c r="G376" s="42"/>
      <c r="H376" s="42"/>
    </row>
    <row r="377" spans="5:8" ht="13" x14ac:dyDescent="0.15">
      <c r="E377" s="42"/>
      <c r="F377" s="42"/>
      <c r="G377" s="42"/>
      <c r="H377" s="42"/>
    </row>
    <row r="378" spans="5:8" ht="13" x14ac:dyDescent="0.15">
      <c r="E378" s="42"/>
      <c r="F378" s="42"/>
      <c r="G378" s="42"/>
      <c r="H378" s="42"/>
    </row>
    <row r="379" spans="5:8" ht="13" x14ac:dyDescent="0.15">
      <c r="E379" s="42"/>
      <c r="F379" s="42"/>
      <c r="G379" s="42"/>
      <c r="H379" s="42"/>
    </row>
    <row r="380" spans="5:8" ht="13" x14ac:dyDescent="0.15">
      <c r="E380" s="42"/>
      <c r="F380" s="42"/>
      <c r="G380" s="42"/>
      <c r="H380" s="42"/>
    </row>
    <row r="381" spans="5:8" ht="13" x14ac:dyDescent="0.15">
      <c r="E381" s="42"/>
      <c r="F381" s="42"/>
      <c r="G381" s="42"/>
      <c r="H381" s="42"/>
    </row>
    <row r="382" spans="5:8" ht="13" x14ac:dyDescent="0.15">
      <c r="E382" s="42"/>
      <c r="F382" s="42"/>
      <c r="G382" s="42"/>
      <c r="H382" s="42"/>
    </row>
    <row r="383" spans="5:8" ht="13" x14ac:dyDescent="0.15">
      <c r="E383" s="42"/>
      <c r="F383" s="42"/>
      <c r="G383" s="42"/>
      <c r="H383" s="42"/>
    </row>
    <row r="384" spans="5:8" ht="13" x14ac:dyDescent="0.15">
      <c r="E384" s="42"/>
      <c r="F384" s="42"/>
      <c r="G384" s="42"/>
      <c r="H384" s="42"/>
    </row>
    <row r="385" spans="5:8" ht="13" x14ac:dyDescent="0.15">
      <c r="E385" s="42"/>
      <c r="F385" s="42"/>
      <c r="G385" s="42"/>
      <c r="H385" s="42"/>
    </row>
    <row r="386" spans="5:8" ht="13" x14ac:dyDescent="0.15">
      <c r="E386" s="42"/>
      <c r="F386" s="42"/>
      <c r="G386" s="42"/>
      <c r="H386" s="42"/>
    </row>
    <row r="387" spans="5:8" ht="13" x14ac:dyDescent="0.15">
      <c r="E387" s="42"/>
      <c r="F387" s="42"/>
      <c r="G387" s="42"/>
      <c r="H387" s="42"/>
    </row>
    <row r="388" spans="5:8" ht="13" x14ac:dyDescent="0.15">
      <c r="E388" s="42"/>
      <c r="F388" s="42"/>
      <c r="G388" s="42"/>
      <c r="H388" s="42"/>
    </row>
    <row r="389" spans="5:8" ht="13" x14ac:dyDescent="0.15">
      <c r="E389" s="42"/>
      <c r="F389" s="42"/>
      <c r="G389" s="42"/>
      <c r="H389" s="42"/>
    </row>
    <row r="390" spans="5:8" ht="13" x14ac:dyDescent="0.15">
      <c r="E390" s="42"/>
      <c r="F390" s="42"/>
      <c r="G390" s="42"/>
      <c r="H390" s="42"/>
    </row>
    <row r="391" spans="5:8" ht="13" x14ac:dyDescent="0.15">
      <c r="E391" s="42"/>
      <c r="F391" s="42"/>
      <c r="G391" s="42"/>
      <c r="H391" s="42"/>
    </row>
    <row r="392" spans="5:8" ht="13" x14ac:dyDescent="0.15">
      <c r="E392" s="42"/>
      <c r="F392" s="42"/>
      <c r="G392" s="42"/>
      <c r="H392" s="42"/>
    </row>
    <row r="393" spans="5:8" ht="13" x14ac:dyDescent="0.15">
      <c r="E393" s="42"/>
      <c r="F393" s="42"/>
      <c r="G393" s="42"/>
      <c r="H393" s="42"/>
    </row>
    <row r="394" spans="5:8" ht="13" x14ac:dyDescent="0.15">
      <c r="E394" s="42"/>
      <c r="F394" s="42"/>
      <c r="G394" s="42"/>
      <c r="H394" s="42"/>
    </row>
    <row r="395" spans="5:8" ht="13" x14ac:dyDescent="0.15">
      <c r="E395" s="42"/>
      <c r="F395" s="42"/>
      <c r="G395" s="42"/>
      <c r="H395" s="42"/>
    </row>
    <row r="396" spans="5:8" ht="13" x14ac:dyDescent="0.15">
      <c r="E396" s="42"/>
      <c r="F396" s="42"/>
      <c r="G396" s="42"/>
      <c r="H396" s="42"/>
    </row>
    <row r="397" spans="5:8" ht="13" x14ac:dyDescent="0.15">
      <c r="E397" s="42"/>
      <c r="F397" s="42"/>
      <c r="G397" s="42"/>
      <c r="H397" s="42"/>
    </row>
    <row r="398" spans="5:8" ht="13" x14ac:dyDescent="0.15">
      <c r="E398" s="42"/>
      <c r="F398" s="42"/>
      <c r="G398" s="42"/>
      <c r="H398" s="42"/>
    </row>
    <row r="399" spans="5:8" ht="13" x14ac:dyDescent="0.15">
      <c r="E399" s="42"/>
      <c r="F399" s="42"/>
      <c r="G399" s="42"/>
      <c r="H399" s="42"/>
    </row>
    <row r="400" spans="5:8" ht="13" x14ac:dyDescent="0.15">
      <c r="E400" s="42"/>
      <c r="F400" s="42"/>
      <c r="G400" s="42"/>
      <c r="H400" s="42"/>
    </row>
    <row r="401" spans="5:8" ht="13" x14ac:dyDescent="0.15">
      <c r="E401" s="42"/>
      <c r="F401" s="42"/>
      <c r="G401" s="42"/>
      <c r="H401" s="42"/>
    </row>
    <row r="402" spans="5:8" ht="13" x14ac:dyDescent="0.15">
      <c r="E402" s="42"/>
      <c r="F402" s="42"/>
      <c r="G402" s="42"/>
      <c r="H402" s="42"/>
    </row>
    <row r="403" spans="5:8" ht="13" x14ac:dyDescent="0.15">
      <c r="E403" s="42"/>
      <c r="F403" s="42"/>
      <c r="G403" s="42"/>
      <c r="H403" s="42"/>
    </row>
    <row r="404" spans="5:8" ht="13" x14ac:dyDescent="0.15">
      <c r="E404" s="42"/>
      <c r="F404" s="42"/>
      <c r="G404" s="42"/>
      <c r="H404" s="42"/>
    </row>
    <row r="405" spans="5:8" ht="13" x14ac:dyDescent="0.15">
      <c r="E405" s="42"/>
      <c r="F405" s="42"/>
      <c r="G405" s="42"/>
      <c r="H405" s="42"/>
    </row>
    <row r="406" spans="5:8" ht="13" x14ac:dyDescent="0.15">
      <c r="E406" s="42"/>
      <c r="F406" s="42"/>
      <c r="G406" s="42"/>
      <c r="H406" s="42"/>
    </row>
    <row r="407" spans="5:8" ht="13" x14ac:dyDescent="0.15">
      <c r="E407" s="42"/>
      <c r="F407" s="42"/>
      <c r="G407" s="42"/>
      <c r="H407" s="42"/>
    </row>
    <row r="408" spans="5:8" ht="13" x14ac:dyDescent="0.15">
      <c r="E408" s="42"/>
      <c r="F408" s="42"/>
      <c r="G408" s="42"/>
      <c r="H408" s="42"/>
    </row>
    <row r="409" spans="5:8" ht="13" x14ac:dyDescent="0.15">
      <c r="E409" s="42"/>
      <c r="F409" s="42"/>
      <c r="G409" s="42"/>
      <c r="H409" s="42"/>
    </row>
    <row r="410" spans="5:8" ht="13" x14ac:dyDescent="0.15">
      <c r="E410" s="42"/>
      <c r="F410" s="42"/>
      <c r="G410" s="42"/>
      <c r="H410" s="42"/>
    </row>
    <row r="411" spans="5:8" ht="13" x14ac:dyDescent="0.15">
      <c r="E411" s="42"/>
      <c r="F411" s="42"/>
      <c r="G411" s="42"/>
      <c r="H411" s="42"/>
    </row>
    <row r="412" spans="5:8" ht="13" x14ac:dyDescent="0.15">
      <c r="E412" s="42"/>
      <c r="F412" s="42"/>
      <c r="G412" s="42"/>
      <c r="H412" s="42"/>
    </row>
    <row r="413" spans="5:8" ht="13" x14ac:dyDescent="0.15">
      <c r="E413" s="42"/>
      <c r="F413" s="42"/>
      <c r="G413" s="42"/>
      <c r="H413" s="42"/>
    </row>
    <row r="414" spans="5:8" ht="13" x14ac:dyDescent="0.15">
      <c r="E414" s="42"/>
      <c r="F414" s="42"/>
      <c r="G414" s="42"/>
      <c r="H414" s="42"/>
    </row>
    <row r="415" spans="5:8" ht="13" x14ac:dyDescent="0.15">
      <c r="E415" s="42"/>
      <c r="F415" s="42"/>
      <c r="G415" s="42"/>
      <c r="H415" s="42"/>
    </row>
    <row r="416" spans="5:8" ht="13" x14ac:dyDescent="0.15">
      <c r="E416" s="42"/>
      <c r="F416" s="42"/>
      <c r="G416" s="42"/>
      <c r="H416" s="42"/>
    </row>
    <row r="417" spans="5:8" ht="13" x14ac:dyDescent="0.15">
      <c r="E417" s="42"/>
      <c r="F417" s="42"/>
      <c r="G417" s="42"/>
      <c r="H417" s="42"/>
    </row>
    <row r="418" spans="5:8" ht="13" x14ac:dyDescent="0.15">
      <c r="E418" s="42"/>
      <c r="F418" s="42"/>
      <c r="G418" s="42"/>
      <c r="H418" s="42"/>
    </row>
    <row r="419" spans="5:8" ht="13" x14ac:dyDescent="0.15">
      <c r="E419" s="42"/>
      <c r="F419" s="42"/>
      <c r="G419" s="42"/>
      <c r="H419" s="42"/>
    </row>
    <row r="420" spans="5:8" ht="13" x14ac:dyDescent="0.15">
      <c r="E420" s="42"/>
      <c r="F420" s="42"/>
      <c r="G420" s="42"/>
      <c r="H420" s="42"/>
    </row>
    <row r="421" spans="5:8" ht="13" x14ac:dyDescent="0.15">
      <c r="E421" s="42"/>
      <c r="F421" s="42"/>
      <c r="G421" s="42"/>
      <c r="H421" s="42"/>
    </row>
    <row r="422" spans="5:8" ht="13" x14ac:dyDescent="0.15">
      <c r="E422" s="42"/>
      <c r="F422" s="42"/>
      <c r="G422" s="42"/>
      <c r="H422" s="42"/>
    </row>
    <row r="423" spans="5:8" ht="13" x14ac:dyDescent="0.15">
      <c r="E423" s="42"/>
      <c r="F423" s="42"/>
      <c r="G423" s="42"/>
      <c r="H423" s="42"/>
    </row>
    <row r="424" spans="5:8" ht="13" x14ac:dyDescent="0.15">
      <c r="E424" s="42"/>
      <c r="F424" s="42"/>
      <c r="G424" s="42"/>
      <c r="H424" s="42"/>
    </row>
    <row r="425" spans="5:8" ht="13" x14ac:dyDescent="0.15">
      <c r="E425" s="42"/>
      <c r="F425" s="42"/>
      <c r="G425" s="42"/>
      <c r="H425" s="42"/>
    </row>
    <row r="426" spans="5:8" ht="13" x14ac:dyDescent="0.15">
      <c r="E426" s="42"/>
      <c r="F426" s="42"/>
      <c r="G426" s="42"/>
      <c r="H426" s="42"/>
    </row>
    <row r="427" spans="5:8" ht="13" x14ac:dyDescent="0.15">
      <c r="E427" s="42"/>
      <c r="F427" s="42"/>
      <c r="G427" s="42"/>
      <c r="H427" s="42"/>
    </row>
    <row r="428" spans="5:8" ht="13" x14ac:dyDescent="0.15">
      <c r="E428" s="42"/>
      <c r="F428" s="42"/>
      <c r="G428" s="42"/>
      <c r="H428" s="42"/>
    </row>
    <row r="429" spans="5:8" ht="13" x14ac:dyDescent="0.15">
      <c r="E429" s="42"/>
      <c r="F429" s="42"/>
      <c r="G429" s="42"/>
      <c r="H429" s="42"/>
    </row>
    <row r="430" spans="5:8" ht="13" x14ac:dyDescent="0.15">
      <c r="E430" s="42"/>
      <c r="F430" s="42"/>
      <c r="G430" s="42"/>
      <c r="H430" s="42"/>
    </row>
    <row r="431" spans="5:8" ht="13" x14ac:dyDescent="0.15">
      <c r="E431" s="42"/>
      <c r="F431" s="42"/>
      <c r="G431" s="42"/>
      <c r="H431" s="42"/>
    </row>
    <row r="432" spans="5:8" ht="13" x14ac:dyDescent="0.15">
      <c r="E432" s="42"/>
      <c r="F432" s="42"/>
      <c r="G432" s="42"/>
      <c r="H432" s="42"/>
    </row>
    <row r="433" spans="5:8" ht="13" x14ac:dyDescent="0.15">
      <c r="E433" s="42"/>
      <c r="F433" s="42"/>
      <c r="G433" s="42"/>
      <c r="H433" s="42"/>
    </row>
    <row r="434" spans="5:8" ht="13" x14ac:dyDescent="0.15">
      <c r="E434" s="42"/>
      <c r="F434" s="42"/>
      <c r="G434" s="42"/>
      <c r="H434" s="42"/>
    </row>
    <row r="435" spans="5:8" ht="13" x14ac:dyDescent="0.15">
      <c r="E435" s="42"/>
      <c r="F435" s="42"/>
      <c r="G435" s="42"/>
      <c r="H435" s="42"/>
    </row>
    <row r="436" spans="5:8" ht="13" x14ac:dyDescent="0.15">
      <c r="E436" s="42"/>
      <c r="F436" s="42"/>
      <c r="G436" s="42"/>
      <c r="H436" s="42"/>
    </row>
    <row r="437" spans="5:8" ht="13" x14ac:dyDescent="0.15">
      <c r="E437" s="42"/>
      <c r="F437" s="42"/>
      <c r="G437" s="42"/>
      <c r="H437" s="42"/>
    </row>
    <row r="438" spans="5:8" ht="13" x14ac:dyDescent="0.15">
      <c r="E438" s="42"/>
      <c r="F438" s="42"/>
      <c r="G438" s="42"/>
      <c r="H438" s="42"/>
    </row>
    <row r="439" spans="5:8" ht="13" x14ac:dyDescent="0.15">
      <c r="E439" s="42"/>
      <c r="F439" s="42"/>
      <c r="G439" s="42"/>
      <c r="H439" s="42"/>
    </row>
    <row r="440" spans="5:8" ht="13" x14ac:dyDescent="0.15">
      <c r="E440" s="42"/>
      <c r="F440" s="42"/>
      <c r="G440" s="42"/>
      <c r="H440" s="42"/>
    </row>
    <row r="441" spans="5:8" ht="13" x14ac:dyDescent="0.15">
      <c r="E441" s="42"/>
      <c r="F441" s="42"/>
      <c r="G441" s="42"/>
      <c r="H441" s="42"/>
    </row>
    <row r="442" spans="5:8" ht="13" x14ac:dyDescent="0.15">
      <c r="E442" s="42"/>
      <c r="F442" s="42"/>
      <c r="G442" s="42"/>
      <c r="H442" s="42"/>
    </row>
    <row r="443" spans="5:8" ht="13" x14ac:dyDescent="0.15">
      <c r="E443" s="42"/>
      <c r="F443" s="42"/>
      <c r="G443" s="42"/>
      <c r="H443" s="42"/>
    </row>
    <row r="444" spans="5:8" ht="13" x14ac:dyDescent="0.15">
      <c r="E444" s="42"/>
      <c r="F444" s="42"/>
      <c r="G444" s="42"/>
      <c r="H444" s="42"/>
    </row>
    <row r="445" spans="5:8" ht="13" x14ac:dyDescent="0.15">
      <c r="E445" s="42"/>
      <c r="F445" s="42"/>
      <c r="G445" s="42"/>
      <c r="H445" s="42"/>
    </row>
    <row r="446" spans="5:8" ht="13" x14ac:dyDescent="0.15">
      <c r="E446" s="42"/>
      <c r="F446" s="42"/>
      <c r="G446" s="42"/>
      <c r="H446" s="42"/>
    </row>
    <row r="447" spans="5:8" ht="13" x14ac:dyDescent="0.15">
      <c r="E447" s="42"/>
      <c r="F447" s="42"/>
      <c r="G447" s="42"/>
      <c r="H447" s="42"/>
    </row>
    <row r="448" spans="5:8" ht="13" x14ac:dyDescent="0.15">
      <c r="E448" s="42"/>
      <c r="F448" s="42"/>
      <c r="G448" s="42"/>
      <c r="H448" s="42"/>
    </row>
    <row r="449" spans="5:8" ht="13" x14ac:dyDescent="0.15">
      <c r="E449" s="42"/>
      <c r="F449" s="42"/>
      <c r="G449" s="42"/>
      <c r="H449" s="42"/>
    </row>
    <row r="450" spans="5:8" ht="13" x14ac:dyDescent="0.15">
      <c r="E450" s="42"/>
      <c r="F450" s="42"/>
      <c r="G450" s="42"/>
      <c r="H450" s="42"/>
    </row>
    <row r="451" spans="5:8" ht="13" x14ac:dyDescent="0.15">
      <c r="E451" s="42"/>
      <c r="F451" s="42"/>
      <c r="G451" s="42"/>
      <c r="H451" s="42"/>
    </row>
    <row r="452" spans="5:8" ht="13" x14ac:dyDescent="0.15">
      <c r="E452" s="42"/>
      <c r="F452" s="42"/>
      <c r="G452" s="42"/>
      <c r="H452" s="42"/>
    </row>
    <row r="453" spans="5:8" ht="13" x14ac:dyDescent="0.15">
      <c r="E453" s="42"/>
      <c r="F453" s="42"/>
      <c r="G453" s="42"/>
      <c r="H453" s="42"/>
    </row>
    <row r="454" spans="5:8" ht="13" x14ac:dyDescent="0.15">
      <c r="E454" s="42"/>
      <c r="F454" s="42"/>
      <c r="G454" s="42"/>
      <c r="H454" s="42"/>
    </row>
    <row r="455" spans="5:8" ht="13" x14ac:dyDescent="0.15">
      <c r="E455" s="42"/>
      <c r="F455" s="42"/>
      <c r="G455" s="42"/>
      <c r="H455" s="42"/>
    </row>
    <row r="456" spans="5:8" ht="13" x14ac:dyDescent="0.15">
      <c r="E456" s="42"/>
      <c r="F456" s="42"/>
      <c r="G456" s="42"/>
      <c r="H456" s="42"/>
    </row>
    <row r="457" spans="5:8" ht="13" x14ac:dyDescent="0.15">
      <c r="E457" s="42"/>
      <c r="F457" s="42"/>
      <c r="G457" s="42"/>
      <c r="H457" s="42"/>
    </row>
    <row r="458" spans="5:8" ht="13" x14ac:dyDescent="0.15">
      <c r="E458" s="42"/>
      <c r="F458" s="42"/>
      <c r="G458" s="42"/>
      <c r="H458" s="42"/>
    </row>
    <row r="459" spans="5:8" ht="13" x14ac:dyDescent="0.15">
      <c r="E459" s="42"/>
      <c r="F459" s="42"/>
      <c r="G459" s="42"/>
      <c r="H459" s="42"/>
    </row>
    <row r="460" spans="5:8" ht="13" x14ac:dyDescent="0.15">
      <c r="E460" s="42"/>
      <c r="F460" s="42"/>
      <c r="G460" s="42"/>
      <c r="H460" s="42"/>
    </row>
    <row r="461" spans="5:8" ht="13" x14ac:dyDescent="0.15">
      <c r="E461" s="42"/>
      <c r="F461" s="42"/>
      <c r="G461" s="42"/>
      <c r="H461" s="42"/>
    </row>
    <row r="462" spans="5:8" ht="13" x14ac:dyDescent="0.15">
      <c r="E462" s="42"/>
      <c r="F462" s="42"/>
      <c r="G462" s="42"/>
      <c r="H462" s="42"/>
    </row>
    <row r="463" spans="5:8" ht="13" x14ac:dyDescent="0.15">
      <c r="E463" s="42"/>
      <c r="F463" s="42"/>
      <c r="G463" s="42"/>
      <c r="H463" s="42"/>
    </row>
    <row r="464" spans="5:8" ht="13" x14ac:dyDescent="0.15">
      <c r="E464" s="42"/>
      <c r="F464" s="42"/>
      <c r="G464" s="42"/>
      <c r="H464" s="42"/>
    </row>
    <row r="465" spans="5:8" ht="13" x14ac:dyDescent="0.15">
      <c r="E465" s="42"/>
      <c r="F465" s="42"/>
      <c r="G465" s="42"/>
      <c r="H465" s="42"/>
    </row>
    <row r="466" spans="5:8" ht="13" x14ac:dyDescent="0.15">
      <c r="E466" s="42"/>
      <c r="F466" s="42"/>
      <c r="G466" s="42"/>
      <c r="H466" s="42"/>
    </row>
    <row r="467" spans="5:8" ht="13" x14ac:dyDescent="0.15">
      <c r="E467" s="42"/>
      <c r="F467" s="42"/>
      <c r="G467" s="42"/>
      <c r="H467" s="42"/>
    </row>
    <row r="468" spans="5:8" ht="13" x14ac:dyDescent="0.15">
      <c r="E468" s="42"/>
      <c r="F468" s="42"/>
      <c r="G468" s="42"/>
      <c r="H468" s="42"/>
    </row>
    <row r="469" spans="5:8" ht="13" x14ac:dyDescent="0.15">
      <c r="E469" s="42"/>
      <c r="F469" s="42"/>
      <c r="G469" s="42"/>
      <c r="H469" s="42"/>
    </row>
    <row r="470" spans="5:8" ht="13" x14ac:dyDescent="0.15">
      <c r="E470" s="42"/>
      <c r="F470" s="42"/>
      <c r="G470" s="42"/>
      <c r="H470" s="42"/>
    </row>
    <row r="471" spans="5:8" ht="13" x14ac:dyDescent="0.15">
      <c r="E471" s="42"/>
      <c r="F471" s="42"/>
      <c r="G471" s="42"/>
      <c r="H471" s="42"/>
    </row>
    <row r="472" spans="5:8" ht="13" x14ac:dyDescent="0.15">
      <c r="E472" s="42"/>
      <c r="F472" s="42"/>
      <c r="G472" s="42"/>
      <c r="H472" s="42"/>
    </row>
    <row r="473" spans="5:8" ht="13" x14ac:dyDescent="0.15">
      <c r="E473" s="42"/>
      <c r="F473" s="42"/>
      <c r="G473" s="42"/>
      <c r="H473" s="42"/>
    </row>
    <row r="474" spans="5:8" ht="13" x14ac:dyDescent="0.15">
      <c r="E474" s="42"/>
      <c r="F474" s="42"/>
      <c r="G474" s="42"/>
      <c r="H474" s="42"/>
    </row>
    <row r="475" spans="5:8" ht="13" x14ac:dyDescent="0.15">
      <c r="E475" s="42"/>
      <c r="F475" s="42"/>
      <c r="G475" s="42"/>
      <c r="H475" s="42"/>
    </row>
    <row r="476" spans="5:8" ht="13" x14ac:dyDescent="0.15">
      <c r="E476" s="42"/>
      <c r="F476" s="42"/>
      <c r="G476" s="42"/>
      <c r="H476" s="42"/>
    </row>
    <row r="477" spans="5:8" ht="13" x14ac:dyDescent="0.15">
      <c r="E477" s="42"/>
      <c r="F477" s="42"/>
      <c r="G477" s="42"/>
      <c r="H477" s="42"/>
    </row>
    <row r="478" spans="5:8" ht="13" x14ac:dyDescent="0.15">
      <c r="E478" s="42"/>
      <c r="F478" s="42"/>
      <c r="G478" s="42"/>
      <c r="H478" s="42"/>
    </row>
    <row r="479" spans="5:8" ht="13" x14ac:dyDescent="0.15">
      <c r="E479" s="42"/>
      <c r="F479" s="42"/>
      <c r="G479" s="42"/>
      <c r="H479" s="42"/>
    </row>
    <row r="480" spans="5:8" ht="13" x14ac:dyDescent="0.15">
      <c r="E480" s="42"/>
      <c r="F480" s="42"/>
      <c r="G480" s="42"/>
      <c r="H480" s="42"/>
    </row>
    <row r="481" spans="5:8" ht="13" x14ac:dyDescent="0.15">
      <c r="E481" s="42"/>
      <c r="F481" s="42"/>
      <c r="G481" s="42"/>
      <c r="H481" s="42"/>
    </row>
    <row r="482" spans="5:8" ht="13" x14ac:dyDescent="0.15">
      <c r="E482" s="42"/>
      <c r="F482" s="42"/>
      <c r="G482" s="42"/>
      <c r="H482" s="42"/>
    </row>
    <row r="483" spans="5:8" ht="13" x14ac:dyDescent="0.15">
      <c r="E483" s="42"/>
      <c r="F483" s="42"/>
      <c r="G483" s="42"/>
      <c r="H483" s="42"/>
    </row>
    <row r="484" spans="5:8" ht="13" x14ac:dyDescent="0.15">
      <c r="E484" s="42"/>
      <c r="F484" s="42"/>
      <c r="G484" s="42"/>
      <c r="H484" s="42"/>
    </row>
    <row r="485" spans="5:8" ht="13" x14ac:dyDescent="0.15">
      <c r="E485" s="42"/>
      <c r="F485" s="42"/>
      <c r="G485" s="42"/>
      <c r="H485" s="42"/>
    </row>
    <row r="486" spans="5:8" ht="13" x14ac:dyDescent="0.15">
      <c r="E486" s="42"/>
      <c r="F486" s="42"/>
      <c r="G486" s="42"/>
      <c r="H486" s="42"/>
    </row>
    <row r="487" spans="5:8" ht="13" x14ac:dyDescent="0.15">
      <c r="E487" s="42"/>
      <c r="F487" s="42"/>
      <c r="G487" s="42"/>
      <c r="H487" s="42"/>
    </row>
    <row r="488" spans="5:8" ht="13" x14ac:dyDescent="0.15">
      <c r="E488" s="42"/>
      <c r="F488" s="42"/>
      <c r="G488" s="42"/>
      <c r="H488" s="42"/>
    </row>
    <row r="489" spans="5:8" ht="13" x14ac:dyDescent="0.15">
      <c r="E489" s="42"/>
      <c r="F489" s="42"/>
      <c r="G489" s="42"/>
      <c r="H489" s="42"/>
    </row>
    <row r="490" spans="5:8" ht="13" x14ac:dyDescent="0.15">
      <c r="E490" s="42"/>
      <c r="F490" s="42"/>
      <c r="G490" s="42"/>
      <c r="H490" s="42"/>
    </row>
    <row r="491" spans="5:8" ht="13" x14ac:dyDescent="0.15">
      <c r="E491" s="42"/>
      <c r="F491" s="42"/>
      <c r="G491" s="42"/>
      <c r="H491" s="42"/>
    </row>
    <row r="492" spans="5:8" ht="13" x14ac:dyDescent="0.15">
      <c r="E492" s="42"/>
      <c r="F492" s="42"/>
      <c r="G492" s="42"/>
      <c r="H492" s="42"/>
    </row>
    <row r="493" spans="5:8" ht="13" x14ac:dyDescent="0.15">
      <c r="E493" s="42"/>
      <c r="F493" s="42"/>
      <c r="G493" s="42"/>
      <c r="H493" s="42"/>
    </row>
    <row r="494" spans="5:8" ht="13" x14ac:dyDescent="0.15">
      <c r="E494" s="42"/>
      <c r="F494" s="42"/>
      <c r="G494" s="42"/>
      <c r="H494" s="42"/>
    </row>
    <row r="495" spans="5:8" ht="13" x14ac:dyDescent="0.15">
      <c r="E495" s="42"/>
      <c r="F495" s="42"/>
      <c r="G495" s="42"/>
      <c r="H495" s="42"/>
    </row>
    <row r="496" spans="5:8" ht="13" x14ac:dyDescent="0.15">
      <c r="E496" s="42"/>
      <c r="F496" s="42"/>
      <c r="G496" s="42"/>
      <c r="H496" s="42"/>
    </row>
    <row r="497" spans="5:8" ht="13" x14ac:dyDescent="0.15">
      <c r="E497" s="42"/>
      <c r="F497" s="42"/>
      <c r="G497" s="42"/>
      <c r="H497" s="42"/>
    </row>
    <row r="498" spans="5:8" ht="13" x14ac:dyDescent="0.15">
      <c r="E498" s="42"/>
      <c r="F498" s="42"/>
      <c r="G498" s="42"/>
      <c r="H498" s="42"/>
    </row>
    <row r="499" spans="5:8" ht="13" x14ac:dyDescent="0.15">
      <c r="E499" s="42"/>
      <c r="F499" s="42"/>
      <c r="G499" s="42"/>
      <c r="H499" s="42"/>
    </row>
    <row r="500" spans="5:8" ht="13" x14ac:dyDescent="0.15">
      <c r="E500" s="42"/>
      <c r="F500" s="42"/>
      <c r="G500" s="42"/>
      <c r="H500" s="42"/>
    </row>
    <row r="501" spans="5:8" ht="13" x14ac:dyDescent="0.15">
      <c r="E501" s="42"/>
      <c r="F501" s="42"/>
      <c r="G501" s="42"/>
      <c r="H501" s="42"/>
    </row>
    <row r="502" spans="5:8" ht="13" x14ac:dyDescent="0.15">
      <c r="E502" s="42"/>
      <c r="F502" s="42"/>
      <c r="G502" s="42"/>
      <c r="H502" s="42"/>
    </row>
    <row r="503" spans="5:8" ht="13" x14ac:dyDescent="0.15">
      <c r="E503" s="42"/>
      <c r="F503" s="42"/>
      <c r="G503" s="42"/>
      <c r="H503" s="42"/>
    </row>
    <row r="504" spans="5:8" ht="13" x14ac:dyDescent="0.15">
      <c r="E504" s="42"/>
      <c r="F504" s="42"/>
      <c r="G504" s="42"/>
      <c r="H504" s="42"/>
    </row>
    <row r="505" spans="5:8" ht="13" x14ac:dyDescent="0.15">
      <c r="E505" s="42"/>
      <c r="F505" s="42"/>
      <c r="G505" s="42"/>
      <c r="H505" s="42"/>
    </row>
    <row r="506" spans="5:8" ht="13" x14ac:dyDescent="0.15">
      <c r="E506" s="42"/>
      <c r="F506" s="42"/>
      <c r="G506" s="42"/>
      <c r="H506" s="42"/>
    </row>
    <row r="507" spans="5:8" ht="13" x14ac:dyDescent="0.15">
      <c r="E507" s="42"/>
      <c r="F507" s="42"/>
      <c r="G507" s="42"/>
      <c r="H507" s="42"/>
    </row>
    <row r="508" spans="5:8" ht="13" x14ac:dyDescent="0.15">
      <c r="E508" s="42"/>
      <c r="F508" s="42"/>
      <c r="G508" s="42"/>
      <c r="H508" s="42"/>
    </row>
    <row r="509" spans="5:8" ht="13" x14ac:dyDescent="0.15">
      <c r="E509" s="42"/>
      <c r="F509" s="42"/>
      <c r="G509" s="42"/>
      <c r="H509" s="42"/>
    </row>
    <row r="510" spans="5:8" ht="13" x14ac:dyDescent="0.15">
      <c r="E510" s="42"/>
      <c r="F510" s="42"/>
      <c r="G510" s="42"/>
      <c r="H510" s="42"/>
    </row>
    <row r="511" spans="5:8" ht="13" x14ac:dyDescent="0.15">
      <c r="E511" s="42"/>
      <c r="F511" s="42"/>
      <c r="G511" s="42"/>
      <c r="H511" s="42"/>
    </row>
    <row r="512" spans="5:8" ht="13" x14ac:dyDescent="0.15">
      <c r="E512" s="42"/>
      <c r="F512" s="42"/>
      <c r="G512" s="42"/>
      <c r="H512" s="42"/>
    </row>
    <row r="513" spans="5:8" ht="13" x14ac:dyDescent="0.15">
      <c r="E513" s="42"/>
      <c r="F513" s="42"/>
      <c r="G513" s="42"/>
      <c r="H513" s="42"/>
    </row>
    <row r="514" spans="5:8" ht="13" x14ac:dyDescent="0.15">
      <c r="E514" s="42"/>
      <c r="F514" s="42"/>
      <c r="G514" s="42"/>
      <c r="H514" s="42"/>
    </row>
    <row r="515" spans="5:8" ht="13" x14ac:dyDescent="0.15">
      <c r="E515" s="42"/>
      <c r="F515" s="42"/>
      <c r="G515" s="42"/>
      <c r="H515" s="42"/>
    </row>
    <row r="516" spans="5:8" ht="13" x14ac:dyDescent="0.15">
      <c r="E516" s="42"/>
      <c r="F516" s="42"/>
      <c r="G516" s="42"/>
      <c r="H516" s="42"/>
    </row>
    <row r="517" spans="5:8" ht="13" x14ac:dyDescent="0.15">
      <c r="E517" s="42"/>
      <c r="F517" s="42"/>
      <c r="G517" s="42"/>
      <c r="H517" s="42"/>
    </row>
    <row r="518" spans="5:8" ht="13" x14ac:dyDescent="0.15">
      <c r="E518" s="42"/>
      <c r="F518" s="42"/>
      <c r="G518" s="42"/>
      <c r="H518" s="42"/>
    </row>
    <row r="519" spans="5:8" ht="13" x14ac:dyDescent="0.15">
      <c r="E519" s="42"/>
      <c r="F519" s="42"/>
      <c r="G519" s="42"/>
      <c r="H519" s="42"/>
    </row>
    <row r="520" spans="5:8" ht="13" x14ac:dyDescent="0.15">
      <c r="E520" s="42"/>
      <c r="F520" s="42"/>
      <c r="G520" s="42"/>
      <c r="H520" s="42"/>
    </row>
    <row r="521" spans="5:8" ht="13" x14ac:dyDescent="0.15">
      <c r="E521" s="42"/>
      <c r="F521" s="42"/>
      <c r="G521" s="42"/>
      <c r="H521" s="42"/>
    </row>
    <row r="522" spans="5:8" ht="13" x14ac:dyDescent="0.15">
      <c r="E522" s="42"/>
      <c r="F522" s="42"/>
      <c r="G522" s="42"/>
      <c r="H522" s="42"/>
    </row>
    <row r="523" spans="5:8" ht="13" x14ac:dyDescent="0.15">
      <c r="E523" s="42"/>
      <c r="F523" s="42"/>
      <c r="G523" s="42"/>
      <c r="H523" s="42"/>
    </row>
    <row r="524" spans="5:8" ht="13" x14ac:dyDescent="0.15">
      <c r="E524" s="42"/>
      <c r="F524" s="42"/>
      <c r="G524" s="42"/>
      <c r="H524" s="42"/>
    </row>
    <row r="525" spans="5:8" ht="13" x14ac:dyDescent="0.15">
      <c r="E525" s="42"/>
      <c r="F525" s="42"/>
      <c r="G525" s="42"/>
      <c r="H525" s="42"/>
    </row>
    <row r="526" spans="5:8" ht="13" x14ac:dyDescent="0.15">
      <c r="E526" s="42"/>
      <c r="F526" s="42"/>
      <c r="G526" s="42"/>
      <c r="H526" s="42"/>
    </row>
    <row r="527" spans="5:8" ht="13" x14ac:dyDescent="0.15">
      <c r="E527" s="42"/>
      <c r="F527" s="42"/>
      <c r="G527" s="42"/>
      <c r="H527" s="42"/>
    </row>
    <row r="528" spans="5:8" ht="13" x14ac:dyDescent="0.15">
      <c r="E528" s="42"/>
      <c r="F528" s="42"/>
      <c r="G528" s="42"/>
      <c r="H528" s="42"/>
    </row>
    <row r="529" spans="5:8" ht="13" x14ac:dyDescent="0.15">
      <c r="E529" s="42"/>
      <c r="F529" s="42"/>
      <c r="G529" s="42"/>
      <c r="H529" s="42"/>
    </row>
    <row r="530" spans="5:8" ht="13" x14ac:dyDescent="0.15">
      <c r="E530" s="42"/>
      <c r="F530" s="42"/>
      <c r="G530" s="42"/>
      <c r="H530" s="42"/>
    </row>
    <row r="531" spans="5:8" ht="13" x14ac:dyDescent="0.15">
      <c r="E531" s="42"/>
      <c r="F531" s="42"/>
      <c r="G531" s="42"/>
      <c r="H531" s="42"/>
    </row>
    <row r="532" spans="5:8" ht="13" x14ac:dyDescent="0.15">
      <c r="E532" s="42"/>
      <c r="F532" s="42"/>
      <c r="G532" s="42"/>
      <c r="H532" s="42"/>
    </row>
    <row r="533" spans="5:8" ht="13" x14ac:dyDescent="0.15">
      <c r="E533" s="42"/>
      <c r="F533" s="42"/>
      <c r="G533" s="42"/>
      <c r="H533" s="42"/>
    </row>
    <row r="534" spans="5:8" ht="13" x14ac:dyDescent="0.15">
      <c r="E534" s="42"/>
      <c r="F534" s="42"/>
      <c r="G534" s="42"/>
      <c r="H534" s="42"/>
    </row>
    <row r="535" spans="5:8" ht="13" x14ac:dyDescent="0.15">
      <c r="E535" s="42"/>
      <c r="F535" s="42"/>
      <c r="G535" s="42"/>
      <c r="H535" s="42"/>
    </row>
    <row r="536" spans="5:8" ht="13" x14ac:dyDescent="0.15">
      <c r="E536" s="42"/>
      <c r="F536" s="42"/>
      <c r="G536" s="42"/>
      <c r="H536" s="42"/>
    </row>
    <row r="537" spans="5:8" ht="13" x14ac:dyDescent="0.15">
      <c r="E537" s="42"/>
      <c r="F537" s="42"/>
      <c r="G537" s="42"/>
      <c r="H537" s="42"/>
    </row>
    <row r="538" spans="5:8" ht="13" x14ac:dyDescent="0.15">
      <c r="E538" s="42"/>
      <c r="F538" s="42"/>
      <c r="G538" s="42"/>
      <c r="H538" s="42"/>
    </row>
    <row r="539" spans="5:8" ht="13" x14ac:dyDescent="0.15">
      <c r="E539" s="42"/>
      <c r="F539" s="42"/>
      <c r="G539" s="42"/>
      <c r="H539" s="42"/>
    </row>
    <row r="540" spans="5:8" ht="13" x14ac:dyDescent="0.15">
      <c r="E540" s="42"/>
      <c r="F540" s="42"/>
      <c r="G540" s="42"/>
      <c r="H540" s="42"/>
    </row>
    <row r="541" spans="5:8" ht="13" x14ac:dyDescent="0.15">
      <c r="E541" s="42"/>
      <c r="F541" s="42"/>
      <c r="G541" s="42"/>
      <c r="H541" s="42"/>
    </row>
    <row r="542" spans="5:8" ht="13" x14ac:dyDescent="0.15">
      <c r="E542" s="42"/>
      <c r="F542" s="42"/>
      <c r="G542" s="42"/>
      <c r="H542" s="42"/>
    </row>
    <row r="543" spans="5:8" ht="13" x14ac:dyDescent="0.15">
      <c r="E543" s="42"/>
      <c r="F543" s="42"/>
      <c r="G543" s="42"/>
      <c r="H543" s="42"/>
    </row>
    <row r="544" spans="5:8" ht="13" x14ac:dyDescent="0.15">
      <c r="E544" s="42"/>
      <c r="F544" s="42"/>
      <c r="G544" s="42"/>
      <c r="H544" s="42"/>
    </row>
    <row r="545" spans="5:8" ht="13" x14ac:dyDescent="0.15">
      <c r="E545" s="42"/>
      <c r="F545" s="42"/>
      <c r="G545" s="42"/>
      <c r="H545" s="42"/>
    </row>
    <row r="546" spans="5:8" ht="13" x14ac:dyDescent="0.15">
      <c r="E546" s="42"/>
      <c r="F546" s="42"/>
      <c r="G546" s="42"/>
      <c r="H546" s="42"/>
    </row>
    <row r="547" spans="5:8" ht="13" x14ac:dyDescent="0.15">
      <c r="E547" s="42"/>
      <c r="F547" s="42"/>
      <c r="G547" s="42"/>
      <c r="H547" s="42"/>
    </row>
    <row r="548" spans="5:8" ht="13" x14ac:dyDescent="0.15">
      <c r="E548" s="42"/>
      <c r="F548" s="42"/>
      <c r="G548" s="42"/>
      <c r="H548" s="42"/>
    </row>
    <row r="549" spans="5:8" ht="13" x14ac:dyDescent="0.15">
      <c r="E549" s="42"/>
      <c r="F549" s="42"/>
      <c r="G549" s="42"/>
      <c r="H549" s="42"/>
    </row>
    <row r="550" spans="5:8" ht="13" x14ac:dyDescent="0.15">
      <c r="E550" s="42"/>
      <c r="F550" s="42"/>
      <c r="G550" s="42"/>
      <c r="H550" s="42"/>
    </row>
    <row r="551" spans="5:8" ht="13" x14ac:dyDescent="0.15">
      <c r="E551" s="42"/>
      <c r="F551" s="42"/>
      <c r="G551" s="42"/>
      <c r="H551" s="42"/>
    </row>
    <row r="552" spans="5:8" ht="13" x14ac:dyDescent="0.15">
      <c r="E552" s="42"/>
      <c r="F552" s="42"/>
      <c r="G552" s="42"/>
      <c r="H552" s="42"/>
    </row>
    <row r="553" spans="5:8" ht="13" x14ac:dyDescent="0.15">
      <c r="E553" s="42"/>
      <c r="F553" s="42"/>
      <c r="G553" s="42"/>
      <c r="H553" s="42"/>
    </row>
    <row r="554" spans="5:8" ht="13" x14ac:dyDescent="0.15">
      <c r="E554" s="42"/>
      <c r="F554" s="42"/>
      <c r="G554" s="42"/>
      <c r="H554" s="42"/>
    </row>
    <row r="555" spans="5:8" ht="13" x14ac:dyDescent="0.15">
      <c r="E555" s="42"/>
      <c r="F555" s="42"/>
      <c r="G555" s="42"/>
      <c r="H555" s="42"/>
    </row>
    <row r="556" spans="5:8" ht="13" x14ac:dyDescent="0.15">
      <c r="E556" s="42"/>
      <c r="F556" s="42"/>
      <c r="G556" s="42"/>
      <c r="H556" s="42"/>
    </row>
    <row r="557" spans="5:8" ht="13" x14ac:dyDescent="0.15">
      <c r="E557" s="42"/>
      <c r="F557" s="42"/>
      <c r="G557" s="42"/>
      <c r="H557" s="42"/>
    </row>
    <row r="558" spans="5:8" ht="13" x14ac:dyDescent="0.15">
      <c r="E558" s="42"/>
      <c r="F558" s="42"/>
      <c r="G558" s="42"/>
      <c r="H558" s="42"/>
    </row>
    <row r="559" spans="5:8" ht="13" x14ac:dyDescent="0.15">
      <c r="E559" s="42"/>
      <c r="F559" s="42"/>
      <c r="G559" s="42"/>
      <c r="H559" s="42"/>
    </row>
    <row r="560" spans="5:8" ht="13" x14ac:dyDescent="0.15">
      <c r="E560" s="42"/>
      <c r="F560" s="42"/>
      <c r="G560" s="42"/>
      <c r="H560" s="42"/>
    </row>
    <row r="561" spans="5:8" ht="13" x14ac:dyDescent="0.15">
      <c r="E561" s="42"/>
      <c r="F561" s="42"/>
      <c r="G561" s="42"/>
      <c r="H561" s="42"/>
    </row>
    <row r="562" spans="5:8" ht="13" x14ac:dyDescent="0.15">
      <c r="E562" s="42"/>
      <c r="F562" s="42"/>
      <c r="G562" s="42"/>
      <c r="H562" s="42"/>
    </row>
    <row r="563" spans="5:8" ht="13" x14ac:dyDescent="0.15">
      <c r="E563" s="42"/>
      <c r="F563" s="42"/>
      <c r="G563" s="42"/>
      <c r="H563" s="42"/>
    </row>
    <row r="564" spans="5:8" ht="13" x14ac:dyDescent="0.15">
      <c r="E564" s="42"/>
      <c r="F564" s="42"/>
      <c r="G564" s="42"/>
      <c r="H564" s="42"/>
    </row>
    <row r="565" spans="5:8" ht="13" x14ac:dyDescent="0.15">
      <c r="E565" s="42"/>
      <c r="F565" s="42"/>
      <c r="G565" s="42"/>
      <c r="H565" s="42"/>
    </row>
    <row r="566" spans="5:8" ht="13" x14ac:dyDescent="0.15">
      <c r="E566" s="42"/>
      <c r="F566" s="42"/>
      <c r="G566" s="42"/>
      <c r="H566" s="42"/>
    </row>
    <row r="567" spans="5:8" ht="13" x14ac:dyDescent="0.15">
      <c r="E567" s="42"/>
      <c r="F567" s="42"/>
      <c r="G567" s="42"/>
      <c r="H567" s="42"/>
    </row>
    <row r="568" spans="5:8" ht="13" x14ac:dyDescent="0.15">
      <c r="E568" s="42"/>
      <c r="F568" s="42"/>
      <c r="G568" s="42"/>
      <c r="H568" s="42"/>
    </row>
    <row r="569" spans="5:8" ht="13" x14ac:dyDescent="0.15">
      <c r="E569" s="42"/>
      <c r="F569" s="42"/>
      <c r="G569" s="42"/>
      <c r="H569" s="42"/>
    </row>
    <row r="570" spans="5:8" ht="13" x14ac:dyDescent="0.15">
      <c r="E570" s="42"/>
      <c r="F570" s="42"/>
      <c r="G570" s="42"/>
      <c r="H570" s="42"/>
    </row>
    <row r="571" spans="5:8" ht="13" x14ac:dyDescent="0.15">
      <c r="E571" s="42"/>
      <c r="F571" s="42"/>
      <c r="G571" s="42"/>
      <c r="H571" s="42"/>
    </row>
    <row r="572" spans="5:8" ht="13" x14ac:dyDescent="0.15">
      <c r="E572" s="42"/>
      <c r="F572" s="42"/>
      <c r="G572" s="42"/>
      <c r="H572" s="42"/>
    </row>
    <row r="573" spans="5:8" ht="13" x14ac:dyDescent="0.15">
      <c r="E573" s="42"/>
      <c r="F573" s="42"/>
      <c r="G573" s="42"/>
      <c r="H573" s="42"/>
    </row>
    <row r="574" spans="5:8" ht="13" x14ac:dyDescent="0.15">
      <c r="E574" s="42"/>
      <c r="F574" s="42"/>
      <c r="G574" s="42"/>
      <c r="H574" s="42"/>
    </row>
    <row r="575" spans="5:8" ht="13" x14ac:dyDescent="0.15">
      <c r="E575" s="42"/>
      <c r="F575" s="42"/>
      <c r="G575" s="42"/>
      <c r="H575" s="42"/>
    </row>
    <row r="576" spans="5:8" ht="13" x14ac:dyDescent="0.15">
      <c r="E576" s="42"/>
      <c r="F576" s="42"/>
      <c r="G576" s="42"/>
      <c r="H576" s="42"/>
    </row>
    <row r="577" spans="5:8" ht="13" x14ac:dyDescent="0.15">
      <c r="E577" s="42"/>
      <c r="F577" s="42"/>
      <c r="G577" s="42"/>
      <c r="H577" s="42"/>
    </row>
    <row r="578" spans="5:8" ht="13" x14ac:dyDescent="0.15">
      <c r="E578" s="42"/>
      <c r="F578" s="42"/>
      <c r="G578" s="42"/>
      <c r="H578" s="42"/>
    </row>
    <row r="579" spans="5:8" ht="13" x14ac:dyDescent="0.15">
      <c r="E579" s="42"/>
      <c r="F579" s="42"/>
      <c r="G579" s="42"/>
      <c r="H579" s="42"/>
    </row>
    <row r="580" spans="5:8" ht="13" x14ac:dyDescent="0.15">
      <c r="E580" s="42"/>
      <c r="F580" s="42"/>
      <c r="G580" s="42"/>
      <c r="H580" s="42"/>
    </row>
    <row r="581" spans="5:8" ht="13" x14ac:dyDescent="0.15">
      <c r="E581" s="42"/>
      <c r="F581" s="42"/>
      <c r="G581" s="42"/>
      <c r="H581" s="42"/>
    </row>
    <row r="582" spans="5:8" ht="13" x14ac:dyDescent="0.15">
      <c r="E582" s="42"/>
      <c r="F582" s="42"/>
      <c r="G582" s="42"/>
      <c r="H582" s="42"/>
    </row>
    <row r="583" spans="5:8" ht="13" x14ac:dyDescent="0.15">
      <c r="E583" s="42"/>
      <c r="F583" s="42"/>
      <c r="G583" s="42"/>
      <c r="H583" s="42"/>
    </row>
    <row r="584" spans="5:8" ht="13" x14ac:dyDescent="0.15">
      <c r="E584" s="42"/>
      <c r="F584" s="42"/>
      <c r="G584" s="42"/>
      <c r="H584" s="42"/>
    </row>
    <row r="585" spans="5:8" ht="13" x14ac:dyDescent="0.15">
      <c r="E585" s="42"/>
      <c r="F585" s="42"/>
      <c r="G585" s="42"/>
      <c r="H585" s="42"/>
    </row>
    <row r="586" spans="5:8" ht="13" x14ac:dyDescent="0.15">
      <c r="E586" s="42"/>
      <c r="F586" s="42"/>
      <c r="G586" s="42"/>
      <c r="H586" s="42"/>
    </row>
    <row r="587" spans="5:8" ht="13" x14ac:dyDescent="0.15">
      <c r="E587" s="42"/>
      <c r="F587" s="42"/>
      <c r="G587" s="42"/>
      <c r="H587" s="42"/>
    </row>
    <row r="588" spans="5:8" ht="13" x14ac:dyDescent="0.15">
      <c r="E588" s="42"/>
      <c r="F588" s="42"/>
      <c r="G588" s="42"/>
      <c r="H588" s="42"/>
    </row>
    <row r="589" spans="5:8" ht="13" x14ac:dyDescent="0.15">
      <c r="E589" s="42"/>
      <c r="F589" s="42"/>
      <c r="G589" s="42"/>
      <c r="H589" s="42"/>
    </row>
    <row r="590" spans="5:8" ht="13" x14ac:dyDescent="0.15">
      <c r="E590" s="42"/>
      <c r="F590" s="42"/>
      <c r="G590" s="42"/>
      <c r="H590" s="42"/>
    </row>
    <row r="591" spans="5:8" ht="13" x14ac:dyDescent="0.15">
      <c r="E591" s="42"/>
      <c r="F591" s="42"/>
      <c r="G591" s="42"/>
      <c r="H591" s="42"/>
    </row>
    <row r="592" spans="5:8" ht="13" x14ac:dyDescent="0.15">
      <c r="E592" s="42"/>
      <c r="F592" s="42"/>
      <c r="G592" s="42"/>
      <c r="H592" s="42"/>
    </row>
    <row r="593" spans="5:8" ht="13" x14ac:dyDescent="0.15">
      <c r="E593" s="42"/>
      <c r="F593" s="42"/>
      <c r="G593" s="42"/>
      <c r="H593" s="42"/>
    </row>
    <row r="594" spans="5:8" ht="13" x14ac:dyDescent="0.15">
      <c r="E594" s="42"/>
      <c r="F594" s="42"/>
      <c r="G594" s="42"/>
      <c r="H594" s="42"/>
    </row>
    <row r="595" spans="5:8" ht="13" x14ac:dyDescent="0.15">
      <c r="E595" s="42"/>
      <c r="F595" s="42"/>
      <c r="G595" s="42"/>
      <c r="H595" s="42"/>
    </row>
    <row r="596" spans="5:8" ht="13" x14ac:dyDescent="0.15">
      <c r="E596" s="42"/>
      <c r="F596" s="42"/>
      <c r="G596" s="42"/>
      <c r="H596" s="42"/>
    </row>
    <row r="597" spans="5:8" ht="13" x14ac:dyDescent="0.15">
      <c r="E597" s="42"/>
      <c r="F597" s="42"/>
      <c r="G597" s="42"/>
      <c r="H597" s="42"/>
    </row>
    <row r="598" spans="5:8" ht="13" x14ac:dyDescent="0.15">
      <c r="E598" s="42"/>
      <c r="F598" s="42"/>
      <c r="G598" s="42"/>
      <c r="H598" s="42"/>
    </row>
    <row r="599" spans="5:8" ht="13" x14ac:dyDescent="0.15">
      <c r="E599" s="42"/>
      <c r="F599" s="42"/>
      <c r="G599" s="42"/>
      <c r="H599" s="42"/>
    </row>
    <row r="600" spans="5:8" ht="13" x14ac:dyDescent="0.15">
      <c r="E600" s="42"/>
      <c r="F600" s="42"/>
      <c r="G600" s="42"/>
      <c r="H600" s="42"/>
    </row>
    <row r="601" spans="5:8" ht="13" x14ac:dyDescent="0.15">
      <c r="E601" s="42"/>
      <c r="F601" s="42"/>
      <c r="G601" s="42"/>
      <c r="H601" s="42"/>
    </row>
    <row r="602" spans="5:8" ht="13" x14ac:dyDescent="0.15">
      <c r="E602" s="42"/>
      <c r="F602" s="42"/>
      <c r="G602" s="42"/>
      <c r="H602" s="42"/>
    </row>
    <row r="603" spans="5:8" ht="13" x14ac:dyDescent="0.15">
      <c r="E603" s="42"/>
      <c r="F603" s="42"/>
      <c r="G603" s="42"/>
      <c r="H603" s="42"/>
    </row>
    <row r="604" spans="5:8" ht="13" x14ac:dyDescent="0.15">
      <c r="E604" s="42"/>
      <c r="F604" s="42"/>
      <c r="G604" s="42"/>
      <c r="H604" s="42"/>
    </row>
    <row r="605" spans="5:8" ht="13" x14ac:dyDescent="0.15">
      <c r="E605" s="42"/>
      <c r="F605" s="42"/>
      <c r="G605" s="42"/>
      <c r="H605" s="42"/>
    </row>
    <row r="606" spans="5:8" ht="13" x14ac:dyDescent="0.15">
      <c r="E606" s="42"/>
      <c r="F606" s="42"/>
      <c r="G606" s="42"/>
      <c r="H606" s="42"/>
    </row>
    <row r="607" spans="5:8" ht="13" x14ac:dyDescent="0.15">
      <c r="E607" s="42"/>
      <c r="F607" s="42"/>
      <c r="G607" s="42"/>
      <c r="H607" s="42"/>
    </row>
    <row r="608" spans="5:8" ht="13" x14ac:dyDescent="0.15">
      <c r="E608" s="42"/>
      <c r="F608" s="42"/>
      <c r="G608" s="42"/>
      <c r="H608" s="42"/>
    </row>
    <row r="609" spans="5:8" ht="13" x14ac:dyDescent="0.15">
      <c r="E609" s="42"/>
      <c r="F609" s="42"/>
      <c r="G609" s="42"/>
      <c r="H609" s="42"/>
    </row>
    <row r="610" spans="5:8" ht="13" x14ac:dyDescent="0.15">
      <c r="E610" s="42"/>
      <c r="F610" s="42"/>
      <c r="G610" s="42"/>
      <c r="H610" s="42"/>
    </row>
    <row r="611" spans="5:8" ht="13" x14ac:dyDescent="0.15">
      <c r="E611" s="42"/>
      <c r="F611" s="42"/>
      <c r="G611" s="42"/>
      <c r="H611" s="42"/>
    </row>
    <row r="612" spans="5:8" ht="13" x14ac:dyDescent="0.15">
      <c r="E612" s="42"/>
      <c r="F612" s="42"/>
      <c r="G612" s="42"/>
      <c r="H612" s="42"/>
    </row>
    <row r="613" spans="5:8" ht="13" x14ac:dyDescent="0.15">
      <c r="E613" s="42"/>
      <c r="F613" s="42"/>
      <c r="G613" s="42"/>
      <c r="H613" s="42"/>
    </row>
    <row r="614" spans="5:8" ht="13" x14ac:dyDescent="0.15">
      <c r="E614" s="42"/>
      <c r="F614" s="42"/>
      <c r="G614" s="42"/>
      <c r="H614" s="42"/>
    </row>
    <row r="615" spans="5:8" ht="13" x14ac:dyDescent="0.15">
      <c r="E615" s="42"/>
      <c r="F615" s="42"/>
      <c r="G615" s="42"/>
      <c r="H615" s="42"/>
    </row>
    <row r="616" spans="5:8" ht="13" x14ac:dyDescent="0.15">
      <c r="E616" s="42"/>
      <c r="F616" s="42"/>
      <c r="G616" s="42"/>
      <c r="H616" s="42"/>
    </row>
    <row r="617" spans="5:8" ht="13" x14ac:dyDescent="0.15">
      <c r="E617" s="42"/>
      <c r="F617" s="42"/>
      <c r="G617" s="42"/>
      <c r="H617" s="42"/>
    </row>
    <row r="618" spans="5:8" ht="13" x14ac:dyDescent="0.15">
      <c r="E618" s="42"/>
      <c r="F618" s="42"/>
      <c r="G618" s="42"/>
      <c r="H618" s="42"/>
    </row>
    <row r="619" spans="5:8" ht="13" x14ac:dyDescent="0.15">
      <c r="E619" s="42"/>
      <c r="F619" s="42"/>
      <c r="G619" s="42"/>
      <c r="H619" s="42"/>
    </row>
    <row r="620" spans="5:8" ht="13" x14ac:dyDescent="0.15">
      <c r="E620" s="42"/>
      <c r="F620" s="42"/>
      <c r="G620" s="42"/>
      <c r="H620" s="42"/>
    </row>
    <row r="621" spans="5:8" ht="13" x14ac:dyDescent="0.15">
      <c r="E621" s="42"/>
      <c r="F621" s="42"/>
      <c r="G621" s="42"/>
      <c r="H621" s="42"/>
    </row>
    <row r="622" spans="5:8" ht="13" x14ac:dyDescent="0.15">
      <c r="E622" s="42"/>
      <c r="F622" s="42"/>
      <c r="G622" s="42"/>
      <c r="H622" s="42"/>
    </row>
    <row r="623" spans="5:8" ht="13" x14ac:dyDescent="0.15">
      <c r="E623" s="42"/>
      <c r="F623" s="42"/>
      <c r="G623" s="42"/>
      <c r="H623" s="42"/>
    </row>
    <row r="624" spans="5:8" ht="13" x14ac:dyDescent="0.15">
      <c r="E624" s="42"/>
      <c r="F624" s="42"/>
      <c r="G624" s="42"/>
      <c r="H624" s="42"/>
    </row>
    <row r="625" spans="5:8" ht="13" x14ac:dyDescent="0.15">
      <c r="E625" s="42"/>
      <c r="F625" s="42"/>
      <c r="G625" s="42"/>
      <c r="H625" s="42"/>
    </row>
    <row r="626" spans="5:8" ht="13" x14ac:dyDescent="0.15">
      <c r="E626" s="42"/>
      <c r="F626" s="42"/>
      <c r="G626" s="42"/>
      <c r="H626" s="42"/>
    </row>
    <row r="627" spans="5:8" ht="13" x14ac:dyDescent="0.15">
      <c r="E627" s="42"/>
      <c r="F627" s="42"/>
      <c r="G627" s="42"/>
      <c r="H627" s="42"/>
    </row>
    <row r="628" spans="5:8" ht="13" x14ac:dyDescent="0.15">
      <c r="E628" s="42"/>
      <c r="F628" s="42"/>
      <c r="G628" s="42"/>
      <c r="H628" s="42"/>
    </row>
    <row r="629" spans="5:8" ht="13" x14ac:dyDescent="0.15">
      <c r="E629" s="42"/>
      <c r="F629" s="42"/>
      <c r="G629" s="42"/>
      <c r="H629" s="42"/>
    </row>
    <row r="630" spans="5:8" ht="13" x14ac:dyDescent="0.15">
      <c r="E630" s="42"/>
      <c r="F630" s="42"/>
      <c r="G630" s="42"/>
      <c r="H630" s="42"/>
    </row>
    <row r="631" spans="5:8" ht="13" x14ac:dyDescent="0.15">
      <c r="E631" s="42"/>
      <c r="F631" s="42"/>
      <c r="G631" s="42"/>
      <c r="H631" s="42"/>
    </row>
    <row r="632" spans="5:8" ht="13" x14ac:dyDescent="0.15">
      <c r="E632" s="42"/>
      <c r="F632" s="42"/>
      <c r="G632" s="42"/>
      <c r="H632" s="42"/>
    </row>
    <row r="633" spans="5:8" ht="13" x14ac:dyDescent="0.15">
      <c r="E633" s="42"/>
      <c r="F633" s="42"/>
      <c r="G633" s="42"/>
      <c r="H633" s="42"/>
    </row>
    <row r="634" spans="5:8" ht="13" x14ac:dyDescent="0.15">
      <c r="E634" s="42"/>
      <c r="F634" s="42"/>
      <c r="G634" s="42"/>
      <c r="H634" s="42"/>
    </row>
    <row r="635" spans="5:8" ht="13" x14ac:dyDescent="0.15">
      <c r="E635" s="42"/>
      <c r="F635" s="42"/>
      <c r="G635" s="42"/>
      <c r="H635" s="42"/>
    </row>
    <row r="636" spans="5:8" ht="13" x14ac:dyDescent="0.15">
      <c r="E636" s="42"/>
      <c r="F636" s="42"/>
      <c r="G636" s="42"/>
      <c r="H636" s="42"/>
    </row>
    <row r="637" spans="5:8" ht="13" x14ac:dyDescent="0.15">
      <c r="E637" s="42"/>
      <c r="F637" s="42"/>
      <c r="G637" s="42"/>
      <c r="H637" s="42"/>
    </row>
    <row r="638" spans="5:8" ht="13" x14ac:dyDescent="0.15">
      <c r="E638" s="42"/>
      <c r="F638" s="42"/>
      <c r="G638" s="42"/>
      <c r="H638" s="42"/>
    </row>
    <row r="639" spans="5:8" ht="13" x14ac:dyDescent="0.15">
      <c r="E639" s="42"/>
      <c r="F639" s="42"/>
      <c r="G639" s="42"/>
      <c r="H639" s="42"/>
    </row>
    <row r="640" spans="5:8" ht="13" x14ac:dyDescent="0.15">
      <c r="E640" s="42"/>
      <c r="F640" s="42"/>
      <c r="G640" s="42"/>
      <c r="H640" s="42"/>
    </row>
    <row r="641" spans="5:8" ht="13" x14ac:dyDescent="0.15">
      <c r="E641" s="42"/>
      <c r="F641" s="42"/>
      <c r="G641" s="42"/>
      <c r="H641" s="42"/>
    </row>
    <row r="642" spans="5:8" ht="13" x14ac:dyDescent="0.15">
      <c r="E642" s="42"/>
      <c r="F642" s="42"/>
      <c r="G642" s="42"/>
      <c r="H642" s="42"/>
    </row>
    <row r="643" spans="5:8" ht="13" x14ac:dyDescent="0.15">
      <c r="E643" s="42"/>
      <c r="F643" s="42"/>
      <c r="G643" s="42"/>
      <c r="H643" s="42"/>
    </row>
    <row r="644" spans="5:8" ht="13" x14ac:dyDescent="0.15">
      <c r="E644" s="42"/>
      <c r="F644" s="42"/>
      <c r="G644" s="42"/>
      <c r="H644" s="42"/>
    </row>
    <row r="645" spans="5:8" ht="13" x14ac:dyDescent="0.15">
      <c r="E645" s="42"/>
      <c r="F645" s="42"/>
      <c r="G645" s="42"/>
      <c r="H645" s="42"/>
    </row>
    <row r="646" spans="5:8" ht="13" x14ac:dyDescent="0.15">
      <c r="E646" s="42"/>
      <c r="F646" s="42"/>
      <c r="G646" s="42"/>
      <c r="H646" s="42"/>
    </row>
    <row r="647" spans="5:8" ht="13" x14ac:dyDescent="0.15">
      <c r="E647" s="42"/>
      <c r="F647" s="42"/>
      <c r="G647" s="42"/>
      <c r="H647" s="42"/>
    </row>
    <row r="648" spans="5:8" ht="13" x14ac:dyDescent="0.15">
      <c r="E648" s="42"/>
      <c r="F648" s="42"/>
      <c r="G648" s="42"/>
      <c r="H648" s="42"/>
    </row>
    <row r="649" spans="5:8" ht="13" x14ac:dyDescent="0.15">
      <c r="E649" s="42"/>
      <c r="F649" s="42"/>
      <c r="G649" s="42"/>
      <c r="H649" s="42"/>
    </row>
    <row r="650" spans="5:8" ht="13" x14ac:dyDescent="0.15">
      <c r="E650" s="42"/>
      <c r="F650" s="42"/>
      <c r="G650" s="42"/>
      <c r="H650" s="42"/>
    </row>
    <row r="651" spans="5:8" ht="13" x14ac:dyDescent="0.15">
      <c r="E651" s="42"/>
      <c r="F651" s="42"/>
      <c r="G651" s="42"/>
      <c r="H651" s="42"/>
    </row>
    <row r="652" spans="5:8" ht="13" x14ac:dyDescent="0.15">
      <c r="E652" s="42"/>
      <c r="F652" s="42"/>
      <c r="G652" s="42"/>
      <c r="H652" s="42"/>
    </row>
    <row r="653" spans="5:8" ht="13" x14ac:dyDescent="0.15">
      <c r="E653" s="42"/>
      <c r="F653" s="42"/>
      <c r="G653" s="42"/>
      <c r="H653" s="42"/>
    </row>
    <row r="654" spans="5:8" ht="13" x14ac:dyDescent="0.15">
      <c r="E654" s="42"/>
      <c r="F654" s="42"/>
      <c r="G654" s="42"/>
      <c r="H654" s="42"/>
    </row>
    <row r="655" spans="5:8" ht="13" x14ac:dyDescent="0.15">
      <c r="E655" s="42"/>
      <c r="F655" s="42"/>
      <c r="G655" s="42"/>
      <c r="H655" s="42"/>
    </row>
    <row r="656" spans="5:8" ht="13" x14ac:dyDescent="0.15">
      <c r="E656" s="42"/>
      <c r="F656" s="42"/>
      <c r="G656" s="42"/>
      <c r="H656" s="42"/>
    </row>
    <row r="657" spans="5:8" ht="13" x14ac:dyDescent="0.15">
      <c r="E657" s="42"/>
      <c r="F657" s="42"/>
      <c r="G657" s="42"/>
      <c r="H657" s="42"/>
    </row>
    <row r="658" spans="5:8" ht="13" x14ac:dyDescent="0.15">
      <c r="E658" s="42"/>
      <c r="F658" s="42"/>
      <c r="G658" s="42"/>
      <c r="H658" s="42"/>
    </row>
    <row r="659" spans="5:8" ht="13" x14ac:dyDescent="0.15">
      <c r="E659" s="42"/>
      <c r="F659" s="42"/>
      <c r="G659" s="42"/>
      <c r="H659" s="42"/>
    </row>
    <row r="660" spans="5:8" ht="13" x14ac:dyDescent="0.15">
      <c r="E660" s="42"/>
      <c r="F660" s="42"/>
      <c r="G660" s="42"/>
      <c r="H660" s="42"/>
    </row>
    <row r="661" spans="5:8" ht="13" x14ac:dyDescent="0.15">
      <c r="E661" s="42"/>
      <c r="F661" s="42"/>
      <c r="G661" s="42"/>
      <c r="H661" s="42"/>
    </row>
    <row r="662" spans="5:8" ht="13" x14ac:dyDescent="0.15">
      <c r="E662" s="42"/>
      <c r="F662" s="42"/>
      <c r="G662" s="42"/>
      <c r="H662" s="42"/>
    </row>
    <row r="663" spans="5:8" ht="13" x14ac:dyDescent="0.15">
      <c r="E663" s="42"/>
      <c r="F663" s="42"/>
      <c r="G663" s="42"/>
      <c r="H663" s="42"/>
    </row>
    <row r="664" spans="5:8" ht="13" x14ac:dyDescent="0.15">
      <c r="E664" s="42"/>
      <c r="F664" s="42"/>
      <c r="G664" s="42"/>
      <c r="H664" s="42"/>
    </row>
    <row r="665" spans="5:8" ht="13" x14ac:dyDescent="0.15">
      <c r="E665" s="42"/>
      <c r="F665" s="42"/>
      <c r="G665" s="42"/>
      <c r="H665" s="42"/>
    </row>
    <row r="666" spans="5:8" ht="13" x14ac:dyDescent="0.15">
      <c r="E666" s="42"/>
      <c r="F666" s="42"/>
      <c r="G666" s="42"/>
      <c r="H666" s="42"/>
    </row>
    <row r="667" spans="5:8" ht="13" x14ac:dyDescent="0.15">
      <c r="E667" s="42"/>
      <c r="F667" s="42"/>
      <c r="G667" s="42"/>
      <c r="H667" s="42"/>
    </row>
    <row r="668" spans="5:8" ht="13" x14ac:dyDescent="0.15">
      <c r="E668" s="42"/>
      <c r="F668" s="42"/>
      <c r="G668" s="42"/>
      <c r="H668" s="42"/>
    </row>
    <row r="669" spans="5:8" ht="13" x14ac:dyDescent="0.15">
      <c r="E669" s="42"/>
      <c r="F669" s="42"/>
      <c r="G669" s="42"/>
      <c r="H669" s="42"/>
    </row>
    <row r="670" spans="5:8" ht="13" x14ac:dyDescent="0.15">
      <c r="E670" s="42"/>
      <c r="F670" s="42"/>
      <c r="G670" s="42"/>
      <c r="H670" s="42"/>
    </row>
    <row r="671" spans="5:8" ht="13" x14ac:dyDescent="0.15">
      <c r="E671" s="42"/>
      <c r="F671" s="42"/>
      <c r="G671" s="42"/>
      <c r="H671" s="42"/>
    </row>
    <row r="672" spans="5:8" ht="13" x14ac:dyDescent="0.15">
      <c r="E672" s="42"/>
      <c r="F672" s="42"/>
      <c r="G672" s="42"/>
      <c r="H672" s="42"/>
    </row>
    <row r="673" spans="5:8" ht="13" x14ac:dyDescent="0.15">
      <c r="E673" s="42"/>
      <c r="F673" s="42"/>
      <c r="G673" s="42"/>
      <c r="H673" s="42"/>
    </row>
    <row r="674" spans="5:8" ht="13" x14ac:dyDescent="0.15">
      <c r="E674" s="42"/>
      <c r="F674" s="42"/>
      <c r="G674" s="42"/>
      <c r="H674" s="42"/>
    </row>
    <row r="675" spans="5:8" ht="13" x14ac:dyDescent="0.15">
      <c r="E675" s="42"/>
      <c r="F675" s="42"/>
      <c r="G675" s="42"/>
      <c r="H675" s="42"/>
    </row>
    <row r="676" spans="5:8" ht="13" x14ac:dyDescent="0.15">
      <c r="E676" s="42"/>
      <c r="F676" s="42"/>
      <c r="G676" s="42"/>
      <c r="H676" s="42"/>
    </row>
    <row r="677" spans="5:8" ht="13" x14ac:dyDescent="0.15">
      <c r="E677" s="42"/>
      <c r="F677" s="42"/>
      <c r="G677" s="42"/>
      <c r="H677" s="42"/>
    </row>
    <row r="678" spans="5:8" ht="13" x14ac:dyDescent="0.15">
      <c r="E678" s="42"/>
      <c r="F678" s="42"/>
      <c r="G678" s="42"/>
      <c r="H678" s="42"/>
    </row>
    <row r="679" spans="5:8" ht="13" x14ac:dyDescent="0.15">
      <c r="E679" s="42"/>
      <c r="F679" s="42"/>
      <c r="G679" s="42"/>
      <c r="H679" s="42"/>
    </row>
    <row r="680" spans="5:8" ht="13" x14ac:dyDescent="0.15">
      <c r="E680" s="42"/>
      <c r="F680" s="42"/>
      <c r="G680" s="42"/>
      <c r="H680" s="42"/>
    </row>
    <row r="681" spans="5:8" ht="13" x14ac:dyDescent="0.15">
      <c r="E681" s="42"/>
      <c r="F681" s="42"/>
      <c r="G681" s="42"/>
      <c r="H681" s="42"/>
    </row>
    <row r="682" spans="5:8" ht="13" x14ac:dyDescent="0.15">
      <c r="E682" s="42"/>
      <c r="F682" s="42"/>
      <c r="G682" s="42"/>
      <c r="H682" s="42"/>
    </row>
    <row r="683" spans="5:8" ht="13" x14ac:dyDescent="0.15">
      <c r="E683" s="42"/>
      <c r="F683" s="42"/>
      <c r="G683" s="42"/>
      <c r="H683" s="42"/>
    </row>
    <row r="684" spans="5:8" ht="13" x14ac:dyDescent="0.15">
      <c r="E684" s="42"/>
      <c r="F684" s="42"/>
      <c r="G684" s="42"/>
      <c r="H684" s="42"/>
    </row>
    <row r="685" spans="5:8" ht="13" x14ac:dyDescent="0.15">
      <c r="E685" s="42"/>
      <c r="F685" s="42"/>
      <c r="G685" s="42"/>
      <c r="H685" s="42"/>
    </row>
    <row r="686" spans="5:8" ht="13" x14ac:dyDescent="0.15">
      <c r="E686" s="42"/>
      <c r="F686" s="42"/>
      <c r="G686" s="42"/>
      <c r="H686" s="42"/>
    </row>
    <row r="687" spans="5:8" ht="13" x14ac:dyDescent="0.15">
      <c r="E687" s="42"/>
      <c r="F687" s="42"/>
      <c r="G687" s="42"/>
      <c r="H687" s="42"/>
    </row>
    <row r="688" spans="5:8" ht="13" x14ac:dyDescent="0.15">
      <c r="E688" s="42"/>
      <c r="F688" s="42"/>
      <c r="G688" s="42"/>
      <c r="H688" s="42"/>
    </row>
    <row r="689" spans="5:8" ht="13" x14ac:dyDescent="0.15">
      <c r="E689" s="42"/>
      <c r="F689" s="42"/>
      <c r="G689" s="42"/>
      <c r="H689" s="42"/>
    </row>
    <row r="690" spans="5:8" ht="13" x14ac:dyDescent="0.15">
      <c r="E690" s="42"/>
      <c r="F690" s="42"/>
      <c r="G690" s="42"/>
      <c r="H690" s="42"/>
    </row>
    <row r="691" spans="5:8" ht="13" x14ac:dyDescent="0.15">
      <c r="E691" s="42"/>
      <c r="F691" s="42"/>
      <c r="G691" s="42"/>
      <c r="H691" s="42"/>
    </row>
    <row r="692" spans="5:8" ht="13" x14ac:dyDescent="0.15">
      <c r="E692" s="42"/>
      <c r="F692" s="42"/>
      <c r="G692" s="42"/>
      <c r="H692" s="42"/>
    </row>
    <row r="693" spans="5:8" ht="13" x14ac:dyDescent="0.15">
      <c r="E693" s="42"/>
      <c r="F693" s="42"/>
      <c r="G693" s="42"/>
      <c r="H693" s="42"/>
    </row>
    <row r="694" spans="5:8" ht="13" x14ac:dyDescent="0.15">
      <c r="E694" s="42"/>
      <c r="F694" s="42"/>
      <c r="G694" s="42"/>
      <c r="H694" s="42"/>
    </row>
    <row r="695" spans="5:8" ht="13" x14ac:dyDescent="0.15">
      <c r="E695" s="42"/>
      <c r="F695" s="42"/>
      <c r="G695" s="42"/>
      <c r="H695" s="42"/>
    </row>
    <row r="696" spans="5:8" ht="13" x14ac:dyDescent="0.15">
      <c r="E696" s="42"/>
      <c r="F696" s="42"/>
      <c r="G696" s="42"/>
      <c r="H696" s="42"/>
    </row>
    <row r="697" spans="5:8" ht="13" x14ac:dyDescent="0.15">
      <c r="E697" s="42"/>
      <c r="F697" s="42"/>
      <c r="G697" s="42"/>
      <c r="H697" s="42"/>
    </row>
    <row r="698" spans="5:8" ht="13" x14ac:dyDescent="0.15">
      <c r="E698" s="42"/>
      <c r="F698" s="42"/>
      <c r="G698" s="42"/>
      <c r="H698" s="42"/>
    </row>
    <row r="699" spans="5:8" ht="13" x14ac:dyDescent="0.15">
      <c r="E699" s="42"/>
      <c r="F699" s="42"/>
      <c r="G699" s="42"/>
      <c r="H699" s="42"/>
    </row>
    <row r="700" spans="5:8" ht="13" x14ac:dyDescent="0.15">
      <c r="E700" s="42"/>
      <c r="F700" s="42"/>
      <c r="G700" s="42"/>
      <c r="H700" s="42"/>
    </row>
    <row r="701" spans="5:8" ht="13" x14ac:dyDescent="0.15">
      <c r="E701" s="42"/>
      <c r="F701" s="42"/>
      <c r="G701" s="42"/>
      <c r="H701" s="42"/>
    </row>
    <row r="702" spans="5:8" ht="13" x14ac:dyDescent="0.15">
      <c r="E702" s="42"/>
      <c r="F702" s="42"/>
      <c r="G702" s="42"/>
      <c r="H702" s="42"/>
    </row>
    <row r="703" spans="5:8" ht="13" x14ac:dyDescent="0.15">
      <c r="E703" s="42"/>
      <c r="F703" s="42"/>
      <c r="G703" s="42"/>
      <c r="H703" s="42"/>
    </row>
    <row r="704" spans="5:8" ht="13" x14ac:dyDescent="0.15">
      <c r="E704" s="42"/>
      <c r="F704" s="42"/>
      <c r="G704" s="42"/>
      <c r="H704" s="42"/>
    </row>
    <row r="705" spans="5:8" ht="13" x14ac:dyDescent="0.15">
      <c r="E705" s="42"/>
      <c r="F705" s="42"/>
      <c r="G705" s="42"/>
      <c r="H705" s="42"/>
    </row>
    <row r="706" spans="5:8" ht="13" x14ac:dyDescent="0.15">
      <c r="E706" s="42"/>
      <c r="F706" s="42"/>
      <c r="G706" s="42"/>
      <c r="H706" s="42"/>
    </row>
    <row r="707" spans="5:8" ht="13" x14ac:dyDescent="0.15">
      <c r="E707" s="42"/>
      <c r="F707" s="42"/>
      <c r="G707" s="42"/>
      <c r="H707" s="42"/>
    </row>
    <row r="708" spans="5:8" ht="13" x14ac:dyDescent="0.15">
      <c r="E708" s="42"/>
      <c r="F708" s="42"/>
      <c r="G708" s="42"/>
      <c r="H708" s="42"/>
    </row>
    <row r="709" spans="5:8" ht="13" x14ac:dyDescent="0.15">
      <c r="E709" s="42"/>
      <c r="F709" s="42"/>
      <c r="G709" s="42"/>
      <c r="H709" s="42"/>
    </row>
    <row r="710" spans="5:8" ht="13" x14ac:dyDescent="0.15">
      <c r="E710" s="42"/>
      <c r="F710" s="42"/>
      <c r="G710" s="42"/>
      <c r="H710" s="42"/>
    </row>
    <row r="711" spans="5:8" ht="13" x14ac:dyDescent="0.15">
      <c r="E711" s="42"/>
      <c r="F711" s="42"/>
      <c r="G711" s="42"/>
      <c r="H711" s="42"/>
    </row>
    <row r="712" spans="5:8" ht="13" x14ac:dyDescent="0.15">
      <c r="E712" s="42"/>
      <c r="F712" s="42"/>
      <c r="G712" s="42"/>
      <c r="H712" s="42"/>
    </row>
    <row r="713" spans="5:8" ht="13" x14ac:dyDescent="0.15">
      <c r="E713" s="42"/>
      <c r="F713" s="42"/>
      <c r="G713" s="42"/>
      <c r="H713" s="42"/>
    </row>
    <row r="714" spans="5:8" ht="13" x14ac:dyDescent="0.15">
      <c r="E714" s="42"/>
      <c r="F714" s="42"/>
      <c r="G714" s="42"/>
      <c r="H714" s="42"/>
    </row>
    <row r="715" spans="5:8" ht="13" x14ac:dyDescent="0.15">
      <c r="E715" s="42"/>
      <c r="F715" s="42"/>
      <c r="G715" s="42"/>
      <c r="H715" s="42"/>
    </row>
    <row r="716" spans="5:8" ht="13" x14ac:dyDescent="0.15">
      <c r="E716" s="42"/>
      <c r="F716" s="42"/>
      <c r="G716" s="42"/>
      <c r="H716" s="42"/>
    </row>
    <row r="717" spans="5:8" ht="13" x14ac:dyDescent="0.15">
      <c r="E717" s="42"/>
      <c r="F717" s="42"/>
      <c r="G717" s="42"/>
      <c r="H717" s="42"/>
    </row>
    <row r="718" spans="5:8" ht="13" x14ac:dyDescent="0.15">
      <c r="E718" s="42"/>
      <c r="F718" s="42"/>
      <c r="G718" s="42"/>
      <c r="H718" s="42"/>
    </row>
    <row r="719" spans="5:8" ht="13" x14ac:dyDescent="0.15">
      <c r="E719" s="42"/>
      <c r="F719" s="42"/>
      <c r="G719" s="42"/>
      <c r="H719" s="42"/>
    </row>
    <row r="720" spans="5:8" ht="13" x14ac:dyDescent="0.15">
      <c r="E720" s="42"/>
      <c r="F720" s="42"/>
      <c r="G720" s="42"/>
      <c r="H720" s="42"/>
    </row>
    <row r="721" spans="5:8" ht="13" x14ac:dyDescent="0.15">
      <c r="E721" s="42"/>
      <c r="F721" s="42"/>
      <c r="G721" s="42"/>
      <c r="H721" s="42"/>
    </row>
    <row r="722" spans="5:8" ht="13" x14ac:dyDescent="0.15">
      <c r="E722" s="42"/>
      <c r="F722" s="42"/>
      <c r="G722" s="42"/>
      <c r="H722" s="42"/>
    </row>
    <row r="723" spans="5:8" ht="13" x14ac:dyDescent="0.15">
      <c r="E723" s="42"/>
      <c r="F723" s="42"/>
      <c r="G723" s="42"/>
      <c r="H723" s="42"/>
    </row>
    <row r="724" spans="5:8" ht="13" x14ac:dyDescent="0.15">
      <c r="E724" s="42"/>
      <c r="F724" s="42"/>
      <c r="G724" s="42"/>
      <c r="H724" s="42"/>
    </row>
    <row r="725" spans="5:8" ht="13" x14ac:dyDescent="0.15">
      <c r="E725" s="42"/>
      <c r="F725" s="42"/>
      <c r="G725" s="42"/>
      <c r="H725" s="42"/>
    </row>
    <row r="726" spans="5:8" ht="13" x14ac:dyDescent="0.15">
      <c r="E726" s="42"/>
      <c r="F726" s="42"/>
      <c r="G726" s="42"/>
      <c r="H726" s="42"/>
    </row>
    <row r="727" spans="5:8" ht="13" x14ac:dyDescent="0.15">
      <c r="E727" s="42"/>
      <c r="F727" s="42"/>
      <c r="G727" s="42"/>
      <c r="H727" s="42"/>
    </row>
    <row r="728" spans="5:8" ht="13" x14ac:dyDescent="0.15">
      <c r="E728" s="42"/>
      <c r="F728" s="42"/>
      <c r="G728" s="42"/>
      <c r="H728" s="42"/>
    </row>
    <row r="729" spans="5:8" ht="13" x14ac:dyDescent="0.15">
      <c r="E729" s="42"/>
      <c r="F729" s="42"/>
      <c r="G729" s="42"/>
      <c r="H729" s="42"/>
    </row>
    <row r="730" spans="5:8" ht="13" x14ac:dyDescent="0.15">
      <c r="E730" s="42"/>
      <c r="F730" s="42"/>
      <c r="G730" s="42"/>
      <c r="H730" s="42"/>
    </row>
    <row r="731" spans="5:8" ht="13" x14ac:dyDescent="0.15">
      <c r="E731" s="42"/>
      <c r="F731" s="42"/>
      <c r="G731" s="42"/>
      <c r="H731" s="42"/>
    </row>
    <row r="732" spans="5:8" ht="13" x14ac:dyDescent="0.15">
      <c r="E732" s="42"/>
      <c r="F732" s="42"/>
      <c r="G732" s="42"/>
      <c r="H732" s="42"/>
    </row>
    <row r="733" spans="5:8" ht="13" x14ac:dyDescent="0.15">
      <c r="E733" s="42"/>
      <c r="F733" s="42"/>
      <c r="G733" s="42"/>
      <c r="H733" s="42"/>
    </row>
    <row r="734" spans="5:8" ht="13" x14ac:dyDescent="0.15">
      <c r="E734" s="42"/>
      <c r="F734" s="42"/>
      <c r="G734" s="42"/>
      <c r="H734" s="42"/>
    </row>
    <row r="735" spans="5:8" ht="13" x14ac:dyDescent="0.15">
      <c r="E735" s="42"/>
      <c r="F735" s="42"/>
      <c r="G735" s="42"/>
      <c r="H735" s="42"/>
    </row>
    <row r="736" spans="5:8" ht="13" x14ac:dyDescent="0.15">
      <c r="E736" s="42"/>
      <c r="F736" s="42"/>
      <c r="G736" s="42"/>
      <c r="H736" s="42"/>
    </row>
    <row r="737" spans="5:8" ht="13" x14ac:dyDescent="0.15">
      <c r="E737" s="42"/>
      <c r="F737" s="42"/>
      <c r="G737" s="42"/>
      <c r="H737" s="42"/>
    </row>
    <row r="738" spans="5:8" ht="13" x14ac:dyDescent="0.15">
      <c r="E738" s="42"/>
      <c r="F738" s="42"/>
      <c r="G738" s="42"/>
      <c r="H738" s="42"/>
    </row>
    <row r="739" spans="5:8" ht="13" x14ac:dyDescent="0.15">
      <c r="E739" s="42"/>
      <c r="F739" s="42"/>
      <c r="G739" s="42"/>
      <c r="H739" s="42"/>
    </row>
    <row r="740" spans="5:8" ht="13" x14ac:dyDescent="0.15">
      <c r="E740" s="42"/>
      <c r="F740" s="42"/>
      <c r="G740" s="42"/>
      <c r="H740" s="42"/>
    </row>
    <row r="741" spans="5:8" ht="13" x14ac:dyDescent="0.15">
      <c r="E741" s="42"/>
      <c r="F741" s="42"/>
      <c r="G741" s="42"/>
      <c r="H741" s="42"/>
    </row>
    <row r="742" spans="5:8" ht="13" x14ac:dyDescent="0.15">
      <c r="E742" s="42"/>
      <c r="F742" s="42"/>
      <c r="G742" s="42"/>
      <c r="H742" s="42"/>
    </row>
    <row r="743" spans="5:8" ht="13" x14ac:dyDescent="0.15">
      <c r="E743" s="42"/>
      <c r="F743" s="42"/>
      <c r="G743" s="42"/>
      <c r="H743" s="42"/>
    </row>
    <row r="744" spans="5:8" ht="13" x14ac:dyDescent="0.15">
      <c r="E744" s="42"/>
      <c r="F744" s="42"/>
      <c r="G744" s="42"/>
      <c r="H744" s="42"/>
    </row>
    <row r="745" spans="5:8" ht="13" x14ac:dyDescent="0.15">
      <c r="E745" s="42"/>
      <c r="F745" s="42"/>
      <c r="G745" s="42"/>
      <c r="H745" s="42"/>
    </row>
    <row r="746" spans="5:8" ht="13" x14ac:dyDescent="0.15">
      <c r="E746" s="42"/>
      <c r="F746" s="42"/>
      <c r="G746" s="42"/>
      <c r="H746" s="42"/>
    </row>
    <row r="747" spans="5:8" ht="13" x14ac:dyDescent="0.15">
      <c r="E747" s="42"/>
      <c r="F747" s="42"/>
      <c r="G747" s="42"/>
      <c r="H747" s="42"/>
    </row>
    <row r="748" spans="5:8" ht="13" x14ac:dyDescent="0.15">
      <c r="E748" s="42"/>
      <c r="F748" s="42"/>
      <c r="G748" s="42"/>
      <c r="H748" s="42"/>
    </row>
    <row r="749" spans="5:8" ht="13" x14ac:dyDescent="0.15">
      <c r="E749" s="42"/>
      <c r="F749" s="42"/>
      <c r="G749" s="42"/>
      <c r="H749" s="42"/>
    </row>
    <row r="750" spans="5:8" ht="13" x14ac:dyDescent="0.15">
      <c r="E750" s="42"/>
      <c r="F750" s="42"/>
      <c r="G750" s="42"/>
      <c r="H750" s="42"/>
    </row>
    <row r="751" spans="5:8" ht="13" x14ac:dyDescent="0.15">
      <c r="E751" s="42"/>
      <c r="F751" s="42"/>
      <c r="G751" s="42"/>
      <c r="H751" s="42"/>
    </row>
    <row r="752" spans="5:8" ht="13" x14ac:dyDescent="0.15">
      <c r="E752" s="42"/>
      <c r="F752" s="42"/>
      <c r="G752" s="42"/>
      <c r="H752" s="42"/>
    </row>
    <row r="753" spans="5:8" ht="13" x14ac:dyDescent="0.15">
      <c r="E753" s="42"/>
      <c r="F753" s="42"/>
      <c r="G753" s="42"/>
      <c r="H753" s="42"/>
    </row>
    <row r="754" spans="5:8" ht="13" x14ac:dyDescent="0.15">
      <c r="E754" s="42"/>
      <c r="F754" s="42"/>
      <c r="G754" s="42"/>
      <c r="H754" s="42"/>
    </row>
    <row r="755" spans="5:8" ht="13" x14ac:dyDescent="0.15">
      <c r="E755" s="42"/>
      <c r="F755" s="42"/>
      <c r="G755" s="42"/>
      <c r="H755" s="42"/>
    </row>
    <row r="756" spans="5:8" ht="13" x14ac:dyDescent="0.15">
      <c r="E756" s="42"/>
      <c r="F756" s="42"/>
      <c r="G756" s="42"/>
      <c r="H756" s="42"/>
    </row>
    <row r="757" spans="5:8" ht="13" x14ac:dyDescent="0.15">
      <c r="E757" s="42"/>
      <c r="F757" s="42"/>
      <c r="G757" s="42"/>
      <c r="H757" s="42"/>
    </row>
    <row r="758" spans="5:8" ht="13" x14ac:dyDescent="0.15">
      <c r="E758" s="42"/>
      <c r="F758" s="42"/>
      <c r="G758" s="42"/>
      <c r="H758" s="42"/>
    </row>
    <row r="759" spans="5:8" ht="13" x14ac:dyDescent="0.15">
      <c r="E759" s="42"/>
      <c r="F759" s="42"/>
      <c r="G759" s="42"/>
      <c r="H759" s="42"/>
    </row>
    <row r="760" spans="5:8" ht="13" x14ac:dyDescent="0.15">
      <c r="E760" s="42"/>
      <c r="F760" s="42"/>
      <c r="G760" s="42"/>
      <c r="H760" s="42"/>
    </row>
    <row r="761" spans="5:8" ht="13" x14ac:dyDescent="0.15">
      <c r="E761" s="42"/>
      <c r="F761" s="42"/>
      <c r="G761" s="42"/>
      <c r="H761" s="42"/>
    </row>
    <row r="762" spans="5:8" ht="13" x14ac:dyDescent="0.15">
      <c r="E762" s="42"/>
      <c r="F762" s="42"/>
      <c r="G762" s="42"/>
      <c r="H762" s="42"/>
    </row>
    <row r="763" spans="5:8" ht="13" x14ac:dyDescent="0.15">
      <c r="E763" s="42"/>
      <c r="F763" s="42"/>
      <c r="G763" s="42"/>
      <c r="H763" s="42"/>
    </row>
    <row r="764" spans="5:8" ht="13" x14ac:dyDescent="0.15">
      <c r="E764" s="42"/>
      <c r="F764" s="42"/>
      <c r="G764" s="42"/>
      <c r="H764" s="42"/>
    </row>
    <row r="765" spans="5:8" ht="13" x14ac:dyDescent="0.15">
      <c r="E765" s="42"/>
      <c r="F765" s="42"/>
      <c r="G765" s="42"/>
      <c r="H765" s="42"/>
    </row>
    <row r="766" spans="5:8" ht="13" x14ac:dyDescent="0.15">
      <c r="E766" s="42"/>
      <c r="F766" s="42"/>
      <c r="G766" s="42"/>
      <c r="H766" s="42"/>
    </row>
    <row r="767" spans="5:8" ht="13" x14ac:dyDescent="0.15">
      <c r="E767" s="42"/>
      <c r="F767" s="42"/>
      <c r="G767" s="42"/>
      <c r="H767" s="42"/>
    </row>
    <row r="768" spans="5:8" ht="13" x14ac:dyDescent="0.15">
      <c r="E768" s="42"/>
      <c r="F768" s="42"/>
      <c r="G768" s="42"/>
      <c r="H768" s="42"/>
    </row>
    <row r="769" spans="5:8" ht="13" x14ac:dyDescent="0.15">
      <c r="E769" s="42"/>
      <c r="F769" s="42"/>
      <c r="G769" s="42"/>
      <c r="H769" s="42"/>
    </row>
    <row r="770" spans="5:8" ht="13" x14ac:dyDescent="0.15">
      <c r="E770" s="42"/>
      <c r="F770" s="42"/>
      <c r="G770" s="42"/>
      <c r="H770" s="42"/>
    </row>
    <row r="771" spans="5:8" ht="13" x14ac:dyDescent="0.15">
      <c r="E771" s="42"/>
      <c r="F771" s="42"/>
      <c r="G771" s="42"/>
      <c r="H771" s="42"/>
    </row>
    <row r="772" spans="5:8" ht="13" x14ac:dyDescent="0.15">
      <c r="E772" s="42"/>
      <c r="F772" s="42"/>
      <c r="G772" s="42"/>
      <c r="H772" s="42"/>
    </row>
    <row r="773" spans="5:8" ht="13" x14ac:dyDescent="0.15">
      <c r="E773" s="42"/>
      <c r="F773" s="42"/>
      <c r="G773" s="42"/>
      <c r="H773" s="42"/>
    </row>
    <row r="774" spans="5:8" ht="13" x14ac:dyDescent="0.15">
      <c r="E774" s="42"/>
      <c r="F774" s="42"/>
      <c r="G774" s="42"/>
      <c r="H774" s="42"/>
    </row>
    <row r="775" spans="5:8" ht="13" x14ac:dyDescent="0.15">
      <c r="E775" s="42"/>
      <c r="F775" s="42"/>
      <c r="G775" s="42"/>
      <c r="H775" s="42"/>
    </row>
    <row r="776" spans="5:8" ht="13" x14ac:dyDescent="0.15">
      <c r="E776" s="42"/>
      <c r="F776" s="42"/>
      <c r="G776" s="42"/>
      <c r="H776" s="42"/>
    </row>
    <row r="777" spans="5:8" ht="13" x14ac:dyDescent="0.15">
      <c r="E777" s="42"/>
      <c r="F777" s="42"/>
      <c r="G777" s="42"/>
      <c r="H777" s="42"/>
    </row>
    <row r="778" spans="5:8" ht="13" x14ac:dyDescent="0.15">
      <c r="E778" s="42"/>
      <c r="F778" s="42"/>
      <c r="G778" s="42"/>
      <c r="H778" s="42"/>
    </row>
    <row r="779" spans="5:8" ht="13" x14ac:dyDescent="0.15">
      <c r="E779" s="42"/>
      <c r="F779" s="42"/>
      <c r="G779" s="42"/>
      <c r="H779" s="42"/>
    </row>
    <row r="780" spans="5:8" ht="13" x14ac:dyDescent="0.15">
      <c r="E780" s="42"/>
      <c r="F780" s="42"/>
      <c r="G780" s="42"/>
      <c r="H780" s="42"/>
    </row>
    <row r="781" spans="5:8" ht="13" x14ac:dyDescent="0.15">
      <c r="E781" s="42"/>
      <c r="F781" s="42"/>
      <c r="G781" s="42"/>
      <c r="H781" s="42"/>
    </row>
    <row r="782" spans="5:8" ht="13" x14ac:dyDescent="0.15">
      <c r="E782" s="42"/>
      <c r="F782" s="42"/>
      <c r="G782" s="42"/>
      <c r="H782" s="42"/>
    </row>
    <row r="783" spans="5:8" ht="13" x14ac:dyDescent="0.15">
      <c r="E783" s="42"/>
      <c r="F783" s="42"/>
      <c r="G783" s="42"/>
      <c r="H783" s="42"/>
    </row>
    <row r="784" spans="5:8" ht="13" x14ac:dyDescent="0.15">
      <c r="E784" s="42"/>
      <c r="F784" s="42"/>
      <c r="G784" s="42"/>
      <c r="H784" s="42"/>
    </row>
    <row r="785" spans="5:8" ht="13" x14ac:dyDescent="0.15">
      <c r="E785" s="42"/>
      <c r="F785" s="42"/>
      <c r="G785" s="42"/>
      <c r="H785" s="42"/>
    </row>
    <row r="786" spans="5:8" ht="13" x14ac:dyDescent="0.15">
      <c r="E786" s="42"/>
      <c r="F786" s="42"/>
      <c r="G786" s="42"/>
      <c r="H786" s="42"/>
    </row>
    <row r="787" spans="5:8" ht="13" x14ac:dyDescent="0.15">
      <c r="E787" s="42"/>
      <c r="F787" s="42"/>
      <c r="G787" s="42"/>
      <c r="H787" s="42"/>
    </row>
    <row r="788" spans="5:8" ht="13" x14ac:dyDescent="0.15">
      <c r="E788" s="42"/>
      <c r="F788" s="42"/>
      <c r="G788" s="42"/>
      <c r="H788" s="42"/>
    </row>
    <row r="789" spans="5:8" ht="13" x14ac:dyDescent="0.15">
      <c r="E789" s="42"/>
      <c r="F789" s="42"/>
      <c r="G789" s="42"/>
      <c r="H789" s="42"/>
    </row>
    <row r="790" spans="5:8" ht="13" x14ac:dyDescent="0.15">
      <c r="E790" s="42"/>
      <c r="F790" s="42"/>
      <c r="G790" s="42"/>
      <c r="H790" s="42"/>
    </row>
    <row r="791" spans="5:8" ht="13" x14ac:dyDescent="0.15">
      <c r="E791" s="42"/>
      <c r="F791" s="42"/>
      <c r="G791" s="42"/>
      <c r="H791" s="42"/>
    </row>
    <row r="792" spans="5:8" ht="13" x14ac:dyDescent="0.15">
      <c r="E792" s="42"/>
      <c r="F792" s="42"/>
      <c r="G792" s="42"/>
      <c r="H792" s="42"/>
    </row>
    <row r="793" spans="5:8" ht="13" x14ac:dyDescent="0.15">
      <c r="E793" s="42"/>
      <c r="F793" s="42"/>
      <c r="G793" s="42"/>
      <c r="H793" s="42"/>
    </row>
    <row r="794" spans="5:8" ht="13" x14ac:dyDescent="0.15">
      <c r="E794" s="42"/>
      <c r="F794" s="42"/>
      <c r="G794" s="42"/>
      <c r="H794" s="42"/>
    </row>
    <row r="795" spans="5:8" ht="13" x14ac:dyDescent="0.15">
      <c r="E795" s="42"/>
      <c r="F795" s="42"/>
      <c r="G795" s="42"/>
      <c r="H795" s="42"/>
    </row>
    <row r="796" spans="5:8" ht="13" x14ac:dyDescent="0.15">
      <c r="E796" s="42"/>
      <c r="F796" s="42"/>
      <c r="G796" s="42"/>
      <c r="H796" s="42"/>
    </row>
    <row r="797" spans="5:8" ht="13" x14ac:dyDescent="0.15">
      <c r="E797" s="42"/>
      <c r="F797" s="42"/>
      <c r="G797" s="42"/>
      <c r="H797" s="42"/>
    </row>
    <row r="798" spans="5:8" ht="13" x14ac:dyDescent="0.15">
      <c r="E798" s="42"/>
      <c r="F798" s="42"/>
      <c r="G798" s="42"/>
      <c r="H798" s="42"/>
    </row>
    <row r="799" spans="5:8" ht="13" x14ac:dyDescent="0.15">
      <c r="E799" s="42"/>
      <c r="F799" s="42"/>
      <c r="G799" s="42"/>
      <c r="H799" s="42"/>
    </row>
    <row r="800" spans="5:8" ht="13" x14ac:dyDescent="0.15">
      <c r="E800" s="42"/>
      <c r="F800" s="42"/>
      <c r="G800" s="42"/>
      <c r="H800" s="42"/>
    </row>
    <row r="801" spans="5:8" ht="13" x14ac:dyDescent="0.15">
      <c r="E801" s="42"/>
      <c r="F801" s="42"/>
      <c r="G801" s="42"/>
      <c r="H801" s="42"/>
    </row>
    <row r="802" spans="5:8" ht="13" x14ac:dyDescent="0.15">
      <c r="E802" s="42"/>
      <c r="F802" s="42"/>
      <c r="G802" s="42"/>
      <c r="H802" s="42"/>
    </row>
    <row r="803" spans="5:8" ht="13" x14ac:dyDescent="0.15">
      <c r="E803" s="42"/>
      <c r="F803" s="42"/>
      <c r="G803" s="42"/>
      <c r="H803" s="42"/>
    </row>
    <row r="804" spans="5:8" ht="13" x14ac:dyDescent="0.15">
      <c r="E804" s="42"/>
      <c r="F804" s="42"/>
      <c r="G804" s="42"/>
      <c r="H804" s="42"/>
    </row>
    <row r="805" spans="5:8" ht="13" x14ac:dyDescent="0.15">
      <c r="E805" s="42"/>
      <c r="F805" s="42"/>
      <c r="G805" s="42"/>
      <c r="H805" s="42"/>
    </row>
    <row r="806" spans="5:8" ht="13" x14ac:dyDescent="0.15">
      <c r="E806" s="42"/>
      <c r="F806" s="42"/>
      <c r="G806" s="42"/>
      <c r="H806" s="42"/>
    </row>
    <row r="807" spans="5:8" ht="13" x14ac:dyDescent="0.15">
      <c r="E807" s="42"/>
      <c r="F807" s="42"/>
      <c r="G807" s="42"/>
      <c r="H807" s="42"/>
    </row>
    <row r="808" spans="5:8" ht="13" x14ac:dyDescent="0.15">
      <c r="E808" s="42"/>
      <c r="F808" s="42"/>
      <c r="G808" s="42"/>
      <c r="H808" s="42"/>
    </row>
    <row r="809" spans="5:8" ht="13" x14ac:dyDescent="0.15">
      <c r="E809" s="42"/>
      <c r="F809" s="42"/>
      <c r="G809" s="42"/>
      <c r="H809" s="42"/>
    </row>
    <row r="810" spans="5:8" ht="13" x14ac:dyDescent="0.15">
      <c r="E810" s="42"/>
      <c r="F810" s="42"/>
      <c r="G810" s="42"/>
      <c r="H810" s="42"/>
    </row>
    <row r="811" spans="5:8" ht="13" x14ac:dyDescent="0.15">
      <c r="E811" s="42"/>
      <c r="F811" s="42"/>
      <c r="G811" s="42"/>
      <c r="H811" s="42"/>
    </row>
    <row r="812" spans="5:8" ht="13" x14ac:dyDescent="0.15">
      <c r="E812" s="42"/>
      <c r="F812" s="42"/>
      <c r="G812" s="42"/>
      <c r="H812" s="42"/>
    </row>
    <row r="813" spans="5:8" ht="13" x14ac:dyDescent="0.15">
      <c r="E813" s="42"/>
      <c r="F813" s="42"/>
      <c r="G813" s="42"/>
      <c r="H813" s="42"/>
    </row>
    <row r="814" spans="5:8" ht="13" x14ac:dyDescent="0.15">
      <c r="E814" s="42"/>
      <c r="F814" s="42"/>
      <c r="G814" s="42"/>
      <c r="H814" s="42"/>
    </row>
    <row r="815" spans="5:8" ht="13" x14ac:dyDescent="0.15">
      <c r="E815" s="42"/>
      <c r="F815" s="42"/>
      <c r="G815" s="42"/>
      <c r="H815" s="42"/>
    </row>
    <row r="816" spans="5:8" ht="13" x14ac:dyDescent="0.15">
      <c r="E816" s="42"/>
      <c r="F816" s="42"/>
      <c r="G816" s="42"/>
      <c r="H816" s="42"/>
    </row>
    <row r="817" spans="5:8" ht="13" x14ac:dyDescent="0.15">
      <c r="E817" s="42"/>
      <c r="F817" s="42"/>
      <c r="G817" s="42"/>
      <c r="H817" s="42"/>
    </row>
    <row r="818" spans="5:8" ht="13" x14ac:dyDescent="0.15">
      <c r="E818" s="42"/>
      <c r="F818" s="42"/>
      <c r="G818" s="42"/>
      <c r="H818" s="42"/>
    </row>
    <row r="819" spans="5:8" ht="13" x14ac:dyDescent="0.15">
      <c r="E819" s="42"/>
      <c r="F819" s="42"/>
      <c r="G819" s="42"/>
      <c r="H819" s="42"/>
    </row>
    <row r="820" spans="5:8" ht="13" x14ac:dyDescent="0.15">
      <c r="E820" s="42"/>
      <c r="F820" s="42"/>
      <c r="G820" s="42"/>
      <c r="H820" s="42"/>
    </row>
    <row r="821" spans="5:8" ht="13" x14ac:dyDescent="0.15">
      <c r="E821" s="42"/>
      <c r="F821" s="42"/>
      <c r="G821" s="42"/>
      <c r="H821" s="42"/>
    </row>
    <row r="822" spans="5:8" ht="13" x14ac:dyDescent="0.15">
      <c r="E822" s="42"/>
      <c r="F822" s="42"/>
      <c r="G822" s="42"/>
      <c r="H822" s="42"/>
    </row>
    <row r="823" spans="5:8" ht="13" x14ac:dyDescent="0.15">
      <c r="E823" s="42"/>
      <c r="F823" s="42"/>
      <c r="G823" s="42"/>
      <c r="H823" s="42"/>
    </row>
    <row r="824" spans="5:8" ht="13" x14ac:dyDescent="0.15">
      <c r="E824" s="42"/>
      <c r="F824" s="42"/>
      <c r="G824" s="42"/>
      <c r="H824" s="42"/>
    </row>
    <row r="825" spans="5:8" ht="13" x14ac:dyDescent="0.15">
      <c r="E825" s="42"/>
      <c r="F825" s="42"/>
      <c r="G825" s="42"/>
      <c r="H825" s="42"/>
    </row>
    <row r="826" spans="5:8" ht="13" x14ac:dyDescent="0.15">
      <c r="E826" s="42"/>
      <c r="F826" s="42"/>
      <c r="G826" s="42"/>
      <c r="H826" s="42"/>
    </row>
    <row r="827" spans="5:8" ht="13" x14ac:dyDescent="0.15">
      <c r="E827" s="42"/>
      <c r="F827" s="42"/>
      <c r="G827" s="42"/>
      <c r="H827" s="42"/>
    </row>
    <row r="828" spans="5:8" ht="13" x14ac:dyDescent="0.15">
      <c r="E828" s="42"/>
      <c r="F828" s="42"/>
      <c r="G828" s="42"/>
      <c r="H828" s="42"/>
    </row>
    <row r="829" spans="5:8" ht="13" x14ac:dyDescent="0.15">
      <c r="E829" s="42"/>
      <c r="F829" s="42"/>
      <c r="G829" s="42"/>
      <c r="H829" s="42"/>
    </row>
    <row r="830" spans="5:8" ht="13" x14ac:dyDescent="0.15">
      <c r="E830" s="42"/>
      <c r="F830" s="42"/>
      <c r="G830" s="42"/>
      <c r="H830" s="42"/>
    </row>
    <row r="831" spans="5:8" ht="13" x14ac:dyDescent="0.15">
      <c r="E831" s="42"/>
      <c r="F831" s="42"/>
      <c r="G831" s="42"/>
      <c r="H831" s="42"/>
    </row>
    <row r="832" spans="5:8" ht="13" x14ac:dyDescent="0.15">
      <c r="E832" s="42"/>
      <c r="F832" s="42"/>
      <c r="G832" s="42"/>
      <c r="H832" s="42"/>
    </row>
    <row r="833" spans="5:8" ht="13" x14ac:dyDescent="0.15">
      <c r="E833" s="42"/>
      <c r="F833" s="42"/>
      <c r="G833" s="42"/>
      <c r="H833" s="42"/>
    </row>
    <row r="834" spans="5:8" ht="13" x14ac:dyDescent="0.15">
      <c r="E834" s="42"/>
      <c r="F834" s="42"/>
      <c r="G834" s="42"/>
      <c r="H834" s="42"/>
    </row>
    <row r="835" spans="5:8" ht="13" x14ac:dyDescent="0.15">
      <c r="E835" s="42"/>
      <c r="F835" s="42"/>
      <c r="G835" s="42"/>
      <c r="H835" s="42"/>
    </row>
    <row r="836" spans="5:8" ht="13" x14ac:dyDescent="0.15">
      <c r="E836" s="42"/>
      <c r="F836" s="42"/>
      <c r="G836" s="42"/>
      <c r="H836" s="42"/>
    </row>
    <row r="837" spans="5:8" ht="13" x14ac:dyDescent="0.15">
      <c r="E837" s="42"/>
      <c r="F837" s="42"/>
      <c r="G837" s="42"/>
      <c r="H837" s="42"/>
    </row>
    <row r="838" spans="5:8" ht="13" x14ac:dyDescent="0.15">
      <c r="E838" s="42"/>
      <c r="F838" s="42"/>
      <c r="G838" s="42"/>
      <c r="H838" s="42"/>
    </row>
    <row r="839" spans="5:8" ht="13" x14ac:dyDescent="0.15">
      <c r="E839" s="42"/>
      <c r="F839" s="42"/>
      <c r="G839" s="42"/>
      <c r="H839" s="42"/>
    </row>
    <row r="840" spans="5:8" ht="13" x14ac:dyDescent="0.15">
      <c r="E840" s="42"/>
      <c r="F840" s="42"/>
      <c r="G840" s="42"/>
      <c r="H840" s="42"/>
    </row>
    <row r="841" spans="5:8" ht="13" x14ac:dyDescent="0.15">
      <c r="E841" s="42"/>
      <c r="F841" s="42"/>
      <c r="G841" s="42"/>
      <c r="H841" s="42"/>
    </row>
    <row r="842" spans="5:8" ht="13" x14ac:dyDescent="0.15">
      <c r="E842" s="42"/>
      <c r="F842" s="42"/>
      <c r="G842" s="42"/>
      <c r="H842" s="42"/>
    </row>
    <row r="843" spans="5:8" ht="13" x14ac:dyDescent="0.15">
      <c r="E843" s="42"/>
      <c r="F843" s="42"/>
      <c r="G843" s="42"/>
      <c r="H843" s="42"/>
    </row>
    <row r="844" spans="5:8" ht="13" x14ac:dyDescent="0.15">
      <c r="E844" s="42"/>
      <c r="F844" s="42"/>
      <c r="G844" s="42"/>
      <c r="H844" s="42"/>
    </row>
    <row r="845" spans="5:8" ht="13" x14ac:dyDescent="0.15">
      <c r="E845" s="42"/>
      <c r="F845" s="42"/>
      <c r="G845" s="42"/>
      <c r="H845" s="42"/>
    </row>
    <row r="846" spans="5:8" ht="13" x14ac:dyDescent="0.15">
      <c r="E846" s="42"/>
      <c r="F846" s="42"/>
      <c r="G846" s="42"/>
      <c r="H846" s="42"/>
    </row>
    <row r="847" spans="5:8" ht="13" x14ac:dyDescent="0.15">
      <c r="E847" s="42"/>
      <c r="F847" s="42"/>
      <c r="G847" s="42"/>
      <c r="H847" s="42"/>
    </row>
    <row r="848" spans="5:8" ht="13" x14ac:dyDescent="0.15">
      <c r="E848" s="42"/>
      <c r="F848" s="42"/>
      <c r="G848" s="42"/>
      <c r="H848" s="42"/>
    </row>
    <row r="849" spans="5:8" ht="13" x14ac:dyDescent="0.15">
      <c r="E849" s="42"/>
      <c r="F849" s="42"/>
      <c r="G849" s="42"/>
      <c r="H849" s="42"/>
    </row>
    <row r="850" spans="5:8" ht="13" x14ac:dyDescent="0.15">
      <c r="E850" s="42"/>
      <c r="F850" s="42"/>
      <c r="G850" s="42"/>
      <c r="H850" s="42"/>
    </row>
    <row r="851" spans="5:8" ht="13" x14ac:dyDescent="0.15">
      <c r="E851" s="42"/>
      <c r="F851" s="42"/>
      <c r="G851" s="42"/>
      <c r="H851" s="42"/>
    </row>
    <row r="852" spans="5:8" ht="13" x14ac:dyDescent="0.15">
      <c r="E852" s="42"/>
      <c r="F852" s="42"/>
      <c r="G852" s="42"/>
      <c r="H852" s="42"/>
    </row>
    <row r="853" spans="5:8" ht="13" x14ac:dyDescent="0.15">
      <c r="E853" s="42"/>
      <c r="F853" s="42"/>
      <c r="G853" s="42"/>
      <c r="H853" s="42"/>
    </row>
    <row r="854" spans="5:8" ht="13" x14ac:dyDescent="0.15">
      <c r="E854" s="42"/>
      <c r="F854" s="42"/>
      <c r="G854" s="42"/>
      <c r="H854" s="42"/>
    </row>
    <row r="855" spans="5:8" ht="13" x14ac:dyDescent="0.15">
      <c r="E855" s="42"/>
      <c r="F855" s="42"/>
      <c r="G855" s="42"/>
      <c r="H855" s="42"/>
    </row>
    <row r="856" spans="5:8" ht="13" x14ac:dyDescent="0.15">
      <c r="E856" s="42"/>
      <c r="F856" s="42"/>
      <c r="G856" s="42"/>
      <c r="H856" s="42"/>
    </row>
    <row r="857" spans="5:8" ht="13" x14ac:dyDescent="0.15">
      <c r="E857" s="42"/>
      <c r="F857" s="42"/>
      <c r="G857" s="42"/>
      <c r="H857" s="42"/>
    </row>
    <row r="858" spans="5:8" ht="13" x14ac:dyDescent="0.15">
      <c r="E858" s="42"/>
      <c r="F858" s="42"/>
      <c r="G858" s="42"/>
      <c r="H858" s="42"/>
    </row>
    <row r="859" spans="5:8" ht="13" x14ac:dyDescent="0.15">
      <c r="E859" s="42"/>
      <c r="F859" s="42"/>
      <c r="G859" s="42"/>
      <c r="H859" s="42"/>
    </row>
    <row r="860" spans="5:8" ht="13" x14ac:dyDescent="0.15">
      <c r="E860" s="42"/>
      <c r="F860" s="42"/>
      <c r="G860" s="42"/>
      <c r="H860" s="42"/>
    </row>
    <row r="861" spans="5:8" ht="13" x14ac:dyDescent="0.15">
      <c r="E861" s="42"/>
      <c r="F861" s="42"/>
      <c r="G861" s="42"/>
      <c r="H861" s="42"/>
    </row>
    <row r="862" spans="5:8" ht="13" x14ac:dyDescent="0.15">
      <c r="E862" s="42"/>
      <c r="F862" s="42"/>
      <c r="G862" s="42"/>
      <c r="H862" s="42"/>
    </row>
    <row r="863" spans="5:8" ht="13" x14ac:dyDescent="0.15">
      <c r="E863" s="42"/>
      <c r="F863" s="42"/>
      <c r="G863" s="42"/>
      <c r="H863" s="42"/>
    </row>
    <row r="864" spans="5:8" ht="13" x14ac:dyDescent="0.15">
      <c r="E864" s="42"/>
      <c r="F864" s="42"/>
      <c r="G864" s="42"/>
      <c r="H864" s="42"/>
    </row>
    <row r="865" spans="5:8" ht="13" x14ac:dyDescent="0.15">
      <c r="E865" s="42"/>
      <c r="F865" s="42"/>
      <c r="G865" s="42"/>
      <c r="H865" s="42"/>
    </row>
    <row r="866" spans="5:8" ht="13" x14ac:dyDescent="0.15">
      <c r="E866" s="42"/>
      <c r="F866" s="42"/>
      <c r="G866" s="42"/>
      <c r="H866" s="42"/>
    </row>
    <row r="867" spans="5:8" ht="13" x14ac:dyDescent="0.15">
      <c r="E867" s="42"/>
      <c r="F867" s="42"/>
      <c r="G867" s="42"/>
      <c r="H867" s="42"/>
    </row>
    <row r="868" spans="5:8" ht="13" x14ac:dyDescent="0.15">
      <c r="E868" s="42"/>
      <c r="F868" s="42"/>
      <c r="G868" s="42"/>
      <c r="H868" s="42"/>
    </row>
    <row r="869" spans="5:8" ht="13" x14ac:dyDescent="0.15">
      <c r="E869" s="42"/>
      <c r="F869" s="42"/>
      <c r="G869" s="42"/>
      <c r="H869" s="42"/>
    </row>
    <row r="870" spans="5:8" ht="13" x14ac:dyDescent="0.15">
      <c r="E870" s="42"/>
      <c r="F870" s="42"/>
      <c r="G870" s="42"/>
      <c r="H870" s="42"/>
    </row>
    <row r="871" spans="5:8" ht="13" x14ac:dyDescent="0.15">
      <c r="E871" s="42"/>
      <c r="F871" s="42"/>
      <c r="G871" s="42"/>
      <c r="H871" s="42"/>
    </row>
    <row r="872" spans="5:8" ht="13" x14ac:dyDescent="0.15">
      <c r="E872" s="42"/>
      <c r="F872" s="42"/>
      <c r="G872" s="42"/>
      <c r="H872" s="42"/>
    </row>
    <row r="873" spans="5:8" ht="13" x14ac:dyDescent="0.15">
      <c r="E873" s="42"/>
      <c r="F873" s="42"/>
      <c r="G873" s="42"/>
      <c r="H873" s="42"/>
    </row>
    <row r="874" spans="5:8" ht="13" x14ac:dyDescent="0.15">
      <c r="E874" s="42"/>
      <c r="F874" s="42"/>
      <c r="G874" s="42"/>
      <c r="H874" s="42"/>
    </row>
    <row r="875" spans="5:8" ht="13" x14ac:dyDescent="0.15">
      <c r="E875" s="42"/>
      <c r="F875" s="42"/>
      <c r="G875" s="42"/>
      <c r="H875" s="42"/>
    </row>
    <row r="876" spans="5:8" ht="13" x14ac:dyDescent="0.15">
      <c r="E876" s="42"/>
      <c r="F876" s="42"/>
      <c r="G876" s="42"/>
      <c r="H876" s="42"/>
    </row>
    <row r="877" spans="5:8" ht="13" x14ac:dyDescent="0.15">
      <c r="E877" s="42"/>
      <c r="F877" s="42"/>
      <c r="G877" s="42"/>
      <c r="H877" s="42"/>
    </row>
    <row r="878" spans="5:8" ht="13" x14ac:dyDescent="0.15">
      <c r="E878" s="42"/>
      <c r="F878" s="42"/>
      <c r="G878" s="42"/>
      <c r="H878" s="42"/>
    </row>
    <row r="879" spans="5:8" ht="13" x14ac:dyDescent="0.15">
      <c r="E879" s="42"/>
      <c r="F879" s="42"/>
      <c r="G879" s="42"/>
      <c r="H879" s="42"/>
    </row>
    <row r="880" spans="5:8" ht="13" x14ac:dyDescent="0.15">
      <c r="E880" s="42"/>
      <c r="F880" s="42"/>
      <c r="G880" s="42"/>
      <c r="H880" s="42"/>
    </row>
    <row r="881" spans="5:8" ht="13" x14ac:dyDescent="0.15">
      <c r="E881" s="42"/>
      <c r="F881" s="42"/>
      <c r="G881" s="42"/>
      <c r="H881" s="42"/>
    </row>
    <row r="882" spans="5:8" ht="13" x14ac:dyDescent="0.15">
      <c r="E882" s="42"/>
      <c r="F882" s="42"/>
      <c r="G882" s="42"/>
      <c r="H882" s="42"/>
    </row>
    <row r="883" spans="5:8" ht="13" x14ac:dyDescent="0.15">
      <c r="E883" s="42"/>
      <c r="F883" s="42"/>
      <c r="G883" s="42"/>
      <c r="H883" s="42"/>
    </row>
    <row r="884" spans="5:8" ht="13" x14ac:dyDescent="0.15">
      <c r="E884" s="42"/>
      <c r="F884" s="42"/>
      <c r="G884" s="42"/>
      <c r="H884" s="42"/>
    </row>
    <row r="885" spans="5:8" ht="13" x14ac:dyDescent="0.15">
      <c r="E885" s="42"/>
      <c r="F885" s="42"/>
      <c r="G885" s="42"/>
      <c r="H885" s="42"/>
    </row>
    <row r="886" spans="5:8" ht="13" x14ac:dyDescent="0.15">
      <c r="E886" s="42"/>
      <c r="F886" s="42"/>
      <c r="G886" s="42"/>
      <c r="H886" s="42"/>
    </row>
    <row r="887" spans="5:8" ht="13" x14ac:dyDescent="0.15">
      <c r="E887" s="42"/>
      <c r="F887" s="42"/>
      <c r="G887" s="42"/>
      <c r="H887" s="42"/>
    </row>
    <row r="888" spans="5:8" ht="13" x14ac:dyDescent="0.15">
      <c r="E888" s="42"/>
      <c r="F888" s="42"/>
      <c r="G888" s="42"/>
      <c r="H888" s="42"/>
    </row>
    <row r="889" spans="5:8" ht="13" x14ac:dyDescent="0.15">
      <c r="E889" s="42"/>
      <c r="F889" s="42"/>
      <c r="G889" s="42"/>
      <c r="H889" s="42"/>
    </row>
    <row r="890" spans="5:8" ht="13" x14ac:dyDescent="0.15">
      <c r="E890" s="42"/>
      <c r="F890" s="42"/>
      <c r="G890" s="42"/>
      <c r="H890" s="42"/>
    </row>
    <row r="891" spans="5:8" ht="13" x14ac:dyDescent="0.15">
      <c r="E891" s="42"/>
      <c r="F891" s="42"/>
      <c r="G891" s="42"/>
      <c r="H891" s="42"/>
    </row>
    <row r="892" spans="5:8" ht="13" x14ac:dyDescent="0.15">
      <c r="E892" s="42"/>
      <c r="F892" s="42"/>
      <c r="G892" s="42"/>
      <c r="H892" s="42"/>
    </row>
    <row r="893" spans="5:8" ht="13" x14ac:dyDescent="0.15">
      <c r="E893" s="42"/>
      <c r="F893" s="42"/>
      <c r="G893" s="42"/>
      <c r="H893" s="42"/>
    </row>
    <row r="894" spans="5:8" ht="13" x14ac:dyDescent="0.15">
      <c r="E894" s="42"/>
      <c r="F894" s="42"/>
      <c r="G894" s="42"/>
      <c r="H894" s="42"/>
    </row>
    <row r="895" spans="5:8" ht="13" x14ac:dyDescent="0.15">
      <c r="E895" s="42"/>
      <c r="F895" s="42"/>
      <c r="G895" s="42"/>
      <c r="H895" s="42"/>
    </row>
    <row r="896" spans="5:8" ht="13" x14ac:dyDescent="0.15">
      <c r="E896" s="42"/>
      <c r="F896" s="42"/>
      <c r="G896" s="42"/>
      <c r="H896" s="42"/>
    </row>
    <row r="897" spans="5:8" ht="13" x14ac:dyDescent="0.15">
      <c r="E897" s="42"/>
      <c r="F897" s="42"/>
      <c r="G897" s="42"/>
      <c r="H897" s="42"/>
    </row>
    <row r="898" spans="5:8" ht="13" x14ac:dyDescent="0.15">
      <c r="E898" s="42"/>
      <c r="F898" s="42"/>
      <c r="G898" s="42"/>
      <c r="H898" s="42"/>
    </row>
    <row r="899" spans="5:8" ht="13" x14ac:dyDescent="0.15">
      <c r="E899" s="42"/>
      <c r="F899" s="42"/>
      <c r="G899" s="42"/>
      <c r="H899" s="42"/>
    </row>
    <row r="900" spans="5:8" ht="13" x14ac:dyDescent="0.15">
      <c r="E900" s="42"/>
      <c r="F900" s="42"/>
      <c r="G900" s="42"/>
      <c r="H900" s="42"/>
    </row>
    <row r="901" spans="5:8" ht="13" x14ac:dyDescent="0.15">
      <c r="E901" s="42"/>
      <c r="F901" s="42"/>
      <c r="G901" s="42"/>
      <c r="H901" s="42"/>
    </row>
    <row r="902" spans="5:8" ht="13" x14ac:dyDescent="0.15">
      <c r="E902" s="42"/>
      <c r="F902" s="42"/>
      <c r="G902" s="42"/>
      <c r="H902" s="42"/>
    </row>
    <row r="903" spans="5:8" ht="13" x14ac:dyDescent="0.15">
      <c r="E903" s="42"/>
      <c r="F903" s="42"/>
      <c r="G903" s="42"/>
      <c r="H903" s="42"/>
    </row>
    <row r="904" spans="5:8" ht="13" x14ac:dyDescent="0.15">
      <c r="E904" s="42"/>
      <c r="F904" s="42"/>
      <c r="G904" s="42"/>
      <c r="H904" s="42"/>
    </row>
    <row r="905" spans="5:8" ht="13" x14ac:dyDescent="0.15">
      <c r="E905" s="42"/>
      <c r="F905" s="42"/>
      <c r="G905" s="42"/>
      <c r="H905" s="42"/>
    </row>
    <row r="906" spans="5:8" ht="13" x14ac:dyDescent="0.15">
      <c r="E906" s="42"/>
      <c r="F906" s="42"/>
      <c r="G906" s="42"/>
      <c r="H906" s="42"/>
    </row>
    <row r="907" spans="5:8" ht="13" x14ac:dyDescent="0.15">
      <c r="E907" s="42"/>
      <c r="F907" s="42"/>
      <c r="G907" s="42"/>
      <c r="H907" s="42"/>
    </row>
    <row r="908" spans="5:8" ht="13" x14ac:dyDescent="0.15">
      <c r="E908" s="42"/>
      <c r="F908" s="42"/>
      <c r="G908" s="42"/>
      <c r="H908" s="42"/>
    </row>
    <row r="909" spans="5:8" ht="13" x14ac:dyDescent="0.15">
      <c r="E909" s="42"/>
      <c r="F909" s="42"/>
      <c r="G909" s="42"/>
      <c r="H909" s="42"/>
    </row>
    <row r="910" spans="5:8" ht="13" x14ac:dyDescent="0.15">
      <c r="E910" s="42"/>
      <c r="F910" s="42"/>
      <c r="G910" s="42"/>
      <c r="H910" s="42"/>
    </row>
    <row r="911" spans="5:8" ht="13" x14ac:dyDescent="0.15">
      <c r="E911" s="42"/>
      <c r="F911" s="42"/>
      <c r="G911" s="42"/>
      <c r="H911" s="42"/>
    </row>
    <row r="912" spans="5:8" ht="13" x14ac:dyDescent="0.15">
      <c r="E912" s="42"/>
      <c r="F912" s="42"/>
      <c r="G912" s="42"/>
      <c r="H912" s="42"/>
    </row>
    <row r="913" spans="5:8" ht="13" x14ac:dyDescent="0.15">
      <c r="E913" s="42"/>
      <c r="F913" s="42"/>
      <c r="G913" s="42"/>
      <c r="H913" s="42"/>
    </row>
    <row r="914" spans="5:8" ht="13" x14ac:dyDescent="0.15">
      <c r="E914" s="42"/>
      <c r="F914" s="42"/>
      <c r="G914" s="42"/>
      <c r="H914" s="42"/>
    </row>
    <row r="915" spans="5:8" ht="13" x14ac:dyDescent="0.15">
      <c r="E915" s="42"/>
      <c r="F915" s="42"/>
      <c r="G915" s="42"/>
      <c r="H915" s="42"/>
    </row>
    <row r="916" spans="5:8" ht="13" x14ac:dyDescent="0.15">
      <c r="E916" s="42"/>
      <c r="F916" s="42"/>
      <c r="G916" s="42"/>
      <c r="H916" s="42"/>
    </row>
    <row r="917" spans="5:8" ht="13" x14ac:dyDescent="0.15">
      <c r="E917" s="42"/>
      <c r="F917" s="42"/>
      <c r="G917" s="42"/>
      <c r="H917" s="42"/>
    </row>
    <row r="918" spans="5:8" ht="13" x14ac:dyDescent="0.15">
      <c r="E918" s="42"/>
      <c r="F918" s="42"/>
      <c r="G918" s="42"/>
      <c r="H918" s="42"/>
    </row>
    <row r="919" spans="5:8" ht="13" x14ac:dyDescent="0.15">
      <c r="E919" s="42"/>
      <c r="F919" s="42"/>
      <c r="G919" s="42"/>
      <c r="H919" s="42"/>
    </row>
    <row r="920" spans="5:8" ht="13" x14ac:dyDescent="0.15">
      <c r="E920" s="42"/>
      <c r="F920" s="42"/>
      <c r="G920" s="42"/>
      <c r="H920" s="42"/>
    </row>
    <row r="921" spans="5:8" ht="13" x14ac:dyDescent="0.15">
      <c r="E921" s="42"/>
      <c r="F921" s="42"/>
      <c r="G921" s="42"/>
      <c r="H921" s="42"/>
    </row>
    <row r="922" spans="5:8" ht="13" x14ac:dyDescent="0.15">
      <c r="E922" s="42"/>
      <c r="F922" s="42"/>
      <c r="G922" s="42"/>
      <c r="H922" s="42"/>
    </row>
    <row r="923" spans="5:8" ht="13" x14ac:dyDescent="0.15">
      <c r="E923" s="42"/>
      <c r="F923" s="42"/>
      <c r="G923" s="42"/>
      <c r="H923" s="42"/>
    </row>
    <row r="924" spans="5:8" ht="13" x14ac:dyDescent="0.15">
      <c r="E924" s="42"/>
      <c r="F924" s="42"/>
      <c r="G924" s="42"/>
      <c r="H924" s="42"/>
    </row>
    <row r="925" spans="5:8" ht="13" x14ac:dyDescent="0.15">
      <c r="E925" s="42"/>
      <c r="F925" s="42"/>
      <c r="G925" s="42"/>
      <c r="H925" s="42"/>
    </row>
    <row r="926" spans="5:8" ht="13" x14ac:dyDescent="0.15">
      <c r="E926" s="42"/>
      <c r="F926" s="42"/>
      <c r="G926" s="42"/>
      <c r="H926" s="42"/>
    </row>
    <row r="927" spans="5:8" ht="13" x14ac:dyDescent="0.15">
      <c r="E927" s="42"/>
      <c r="F927" s="42"/>
      <c r="G927" s="42"/>
      <c r="H927" s="42"/>
    </row>
    <row r="928" spans="5:8" ht="13" x14ac:dyDescent="0.15">
      <c r="E928" s="42"/>
      <c r="F928" s="42"/>
      <c r="G928" s="42"/>
      <c r="H928" s="42"/>
    </row>
    <row r="929" spans="5:8" ht="13" x14ac:dyDescent="0.15">
      <c r="E929" s="42"/>
      <c r="F929" s="42"/>
      <c r="G929" s="42"/>
      <c r="H929" s="42"/>
    </row>
    <row r="930" spans="5:8" ht="13" x14ac:dyDescent="0.15">
      <c r="E930" s="42"/>
      <c r="F930" s="42"/>
      <c r="G930" s="42"/>
      <c r="H930" s="42"/>
    </row>
    <row r="931" spans="5:8" ht="13" x14ac:dyDescent="0.15">
      <c r="E931" s="42"/>
      <c r="F931" s="42"/>
      <c r="G931" s="42"/>
      <c r="H931" s="42"/>
    </row>
    <row r="932" spans="5:8" ht="13" x14ac:dyDescent="0.15">
      <c r="E932" s="42"/>
      <c r="F932" s="42"/>
      <c r="G932" s="42"/>
      <c r="H932" s="42"/>
    </row>
    <row r="933" spans="5:8" ht="13" x14ac:dyDescent="0.15">
      <c r="E933" s="42"/>
      <c r="F933" s="42"/>
      <c r="G933" s="42"/>
      <c r="H933" s="42"/>
    </row>
    <row r="934" spans="5:8" ht="13" x14ac:dyDescent="0.15">
      <c r="E934" s="42"/>
      <c r="F934" s="42"/>
      <c r="G934" s="42"/>
      <c r="H934" s="42"/>
    </row>
    <row r="935" spans="5:8" ht="13" x14ac:dyDescent="0.15">
      <c r="E935" s="42"/>
      <c r="F935" s="42"/>
      <c r="G935" s="42"/>
      <c r="H935" s="42"/>
    </row>
    <row r="936" spans="5:8" ht="13" x14ac:dyDescent="0.15">
      <c r="E936" s="42"/>
      <c r="F936" s="42"/>
      <c r="G936" s="42"/>
      <c r="H936" s="42"/>
    </row>
    <row r="937" spans="5:8" ht="13" x14ac:dyDescent="0.15">
      <c r="E937" s="42"/>
      <c r="F937" s="42"/>
      <c r="G937" s="42"/>
      <c r="H937" s="42"/>
    </row>
    <row r="938" spans="5:8" ht="13" x14ac:dyDescent="0.15">
      <c r="E938" s="42"/>
      <c r="F938" s="42"/>
      <c r="G938" s="42"/>
      <c r="H938" s="42"/>
    </row>
    <row r="939" spans="5:8" ht="13" x14ac:dyDescent="0.15">
      <c r="E939" s="42"/>
      <c r="F939" s="42"/>
      <c r="G939" s="42"/>
      <c r="H939" s="42"/>
    </row>
    <row r="940" spans="5:8" ht="13" x14ac:dyDescent="0.15">
      <c r="E940" s="42"/>
      <c r="F940" s="42"/>
      <c r="G940" s="42"/>
      <c r="H940" s="42"/>
    </row>
    <row r="941" spans="5:8" ht="13" x14ac:dyDescent="0.15">
      <c r="E941" s="42"/>
      <c r="F941" s="42"/>
      <c r="G941" s="42"/>
      <c r="H941" s="42"/>
    </row>
    <row r="942" spans="5:8" ht="13" x14ac:dyDescent="0.15">
      <c r="E942" s="42"/>
      <c r="F942" s="42"/>
      <c r="G942" s="42"/>
      <c r="H942" s="42"/>
    </row>
    <row r="943" spans="5:8" ht="13" x14ac:dyDescent="0.15">
      <c r="E943" s="42"/>
      <c r="F943" s="42"/>
      <c r="G943" s="42"/>
      <c r="H943" s="42"/>
    </row>
    <row r="944" spans="5:8" ht="13" x14ac:dyDescent="0.15">
      <c r="E944" s="42"/>
      <c r="F944" s="42"/>
      <c r="G944" s="42"/>
      <c r="H944" s="42"/>
    </row>
    <row r="945" spans="5:8" ht="13" x14ac:dyDescent="0.15">
      <c r="E945" s="42"/>
      <c r="F945" s="42"/>
      <c r="G945" s="42"/>
      <c r="H945" s="42"/>
    </row>
    <row r="946" spans="5:8" ht="13" x14ac:dyDescent="0.15">
      <c r="E946" s="42"/>
      <c r="F946" s="42"/>
      <c r="G946" s="42"/>
      <c r="H946" s="42"/>
    </row>
    <row r="947" spans="5:8" ht="13" x14ac:dyDescent="0.15">
      <c r="E947" s="42"/>
      <c r="F947" s="42"/>
      <c r="G947" s="42"/>
      <c r="H947" s="42"/>
    </row>
    <row r="948" spans="5:8" ht="13" x14ac:dyDescent="0.15">
      <c r="E948" s="42"/>
      <c r="F948" s="42"/>
      <c r="G948" s="42"/>
      <c r="H948" s="42"/>
    </row>
    <row r="949" spans="5:8" ht="13" x14ac:dyDescent="0.15">
      <c r="E949" s="42"/>
      <c r="F949" s="42"/>
      <c r="G949" s="42"/>
      <c r="H949" s="42"/>
    </row>
    <row r="950" spans="5:8" ht="13" x14ac:dyDescent="0.15">
      <c r="E950" s="42"/>
      <c r="F950" s="42"/>
      <c r="G950" s="42"/>
      <c r="H950" s="42"/>
    </row>
    <row r="951" spans="5:8" ht="13" x14ac:dyDescent="0.15">
      <c r="E951" s="42"/>
      <c r="F951" s="42"/>
      <c r="G951" s="42"/>
      <c r="H951" s="42"/>
    </row>
    <row r="952" spans="5:8" ht="13" x14ac:dyDescent="0.15">
      <c r="E952" s="42"/>
      <c r="F952" s="42"/>
      <c r="G952" s="42"/>
      <c r="H952" s="42"/>
    </row>
    <row r="953" spans="5:8" ht="13" x14ac:dyDescent="0.15">
      <c r="E953" s="42"/>
      <c r="F953" s="42"/>
      <c r="G953" s="42"/>
      <c r="H953" s="42"/>
    </row>
    <row r="954" spans="5:8" ht="13" x14ac:dyDescent="0.15">
      <c r="E954" s="42"/>
      <c r="F954" s="42"/>
      <c r="G954" s="42"/>
      <c r="H954" s="42"/>
    </row>
    <row r="955" spans="5:8" ht="13" x14ac:dyDescent="0.15">
      <c r="E955" s="42"/>
      <c r="F955" s="42"/>
      <c r="G955" s="42"/>
      <c r="H955" s="42"/>
    </row>
    <row r="956" spans="5:8" ht="13" x14ac:dyDescent="0.15">
      <c r="E956" s="42"/>
      <c r="F956" s="42"/>
      <c r="G956" s="42"/>
      <c r="H956" s="42"/>
    </row>
    <row r="957" spans="5:8" ht="13" x14ac:dyDescent="0.15">
      <c r="E957" s="42"/>
      <c r="F957" s="42"/>
      <c r="G957" s="42"/>
      <c r="H957" s="42"/>
    </row>
    <row r="958" spans="5:8" ht="13" x14ac:dyDescent="0.15">
      <c r="E958" s="42"/>
      <c r="F958" s="42"/>
      <c r="G958" s="42"/>
      <c r="H958" s="42"/>
    </row>
    <row r="959" spans="5:8" ht="13" x14ac:dyDescent="0.15">
      <c r="E959" s="42"/>
      <c r="F959" s="42"/>
      <c r="G959" s="42"/>
      <c r="H959" s="42"/>
    </row>
    <row r="960" spans="5:8" ht="13" x14ac:dyDescent="0.15">
      <c r="E960" s="42"/>
      <c r="F960" s="42"/>
      <c r="G960" s="42"/>
      <c r="H960" s="42"/>
    </row>
    <row r="961" spans="5:8" ht="13" x14ac:dyDescent="0.15">
      <c r="E961" s="42"/>
      <c r="F961" s="42"/>
      <c r="G961" s="42"/>
      <c r="H961" s="42"/>
    </row>
    <row r="962" spans="5:8" ht="13" x14ac:dyDescent="0.15">
      <c r="E962" s="42"/>
      <c r="F962" s="42"/>
      <c r="G962" s="42"/>
      <c r="H962" s="42"/>
    </row>
    <row r="963" spans="5:8" ht="13" x14ac:dyDescent="0.15">
      <c r="E963" s="42"/>
      <c r="F963" s="42"/>
      <c r="G963" s="42"/>
      <c r="H963" s="42"/>
    </row>
    <row r="964" spans="5:8" ht="13" x14ac:dyDescent="0.15">
      <c r="E964" s="42"/>
      <c r="F964" s="42"/>
      <c r="G964" s="42"/>
      <c r="H964" s="42"/>
    </row>
    <row r="965" spans="5:8" ht="13" x14ac:dyDescent="0.15">
      <c r="E965" s="42"/>
      <c r="F965" s="42"/>
      <c r="G965" s="42"/>
      <c r="H965" s="42"/>
    </row>
    <row r="966" spans="5:8" ht="13" x14ac:dyDescent="0.15">
      <c r="E966" s="42"/>
      <c r="F966" s="42"/>
      <c r="G966" s="42"/>
      <c r="H966" s="42"/>
    </row>
    <row r="967" spans="5:8" ht="13" x14ac:dyDescent="0.15">
      <c r="E967" s="42"/>
      <c r="F967" s="42"/>
      <c r="G967" s="42"/>
      <c r="H967" s="42"/>
    </row>
    <row r="968" spans="5:8" ht="13" x14ac:dyDescent="0.15">
      <c r="E968" s="42"/>
      <c r="F968" s="42"/>
      <c r="G968" s="42"/>
      <c r="H968" s="42"/>
    </row>
    <row r="969" spans="5:8" ht="13" x14ac:dyDescent="0.15">
      <c r="E969" s="42"/>
      <c r="F969" s="42"/>
      <c r="G969" s="42"/>
      <c r="H969" s="42"/>
    </row>
    <row r="970" spans="5:8" ht="13" x14ac:dyDescent="0.15">
      <c r="E970" s="42"/>
      <c r="F970" s="42"/>
      <c r="G970" s="42"/>
      <c r="H970" s="42"/>
    </row>
    <row r="971" spans="5:8" ht="13" x14ac:dyDescent="0.15">
      <c r="E971" s="42"/>
      <c r="F971" s="42"/>
      <c r="G971" s="42"/>
      <c r="H971" s="42"/>
    </row>
    <row r="972" spans="5:8" ht="13" x14ac:dyDescent="0.15">
      <c r="E972" s="42"/>
      <c r="F972" s="42"/>
      <c r="G972" s="42"/>
      <c r="H972" s="42"/>
    </row>
    <row r="973" spans="5:8" ht="13" x14ac:dyDescent="0.15">
      <c r="E973" s="42"/>
      <c r="F973" s="42"/>
      <c r="G973" s="42"/>
      <c r="H973" s="42"/>
    </row>
    <row r="974" spans="5:8" ht="13" x14ac:dyDescent="0.15">
      <c r="E974" s="42"/>
      <c r="F974" s="42"/>
      <c r="G974" s="42"/>
      <c r="H974" s="42"/>
    </row>
    <row r="975" spans="5:8" ht="13" x14ac:dyDescent="0.15">
      <c r="E975" s="42"/>
      <c r="F975" s="42"/>
      <c r="G975" s="42"/>
      <c r="H975" s="42"/>
    </row>
    <row r="976" spans="5:8" ht="13" x14ac:dyDescent="0.15">
      <c r="E976" s="42"/>
      <c r="F976" s="42"/>
      <c r="G976" s="42"/>
      <c r="H976" s="42"/>
    </row>
    <row r="977" spans="5:8" ht="13" x14ac:dyDescent="0.15">
      <c r="E977" s="42"/>
      <c r="F977" s="42"/>
      <c r="G977" s="42"/>
      <c r="H977" s="42"/>
    </row>
    <row r="978" spans="5:8" ht="13" x14ac:dyDescent="0.15">
      <c r="E978" s="42"/>
      <c r="F978" s="42"/>
      <c r="G978" s="42"/>
      <c r="H978" s="42"/>
    </row>
    <row r="979" spans="5:8" ht="13" x14ac:dyDescent="0.15">
      <c r="E979" s="42"/>
      <c r="F979" s="42"/>
      <c r="G979" s="42"/>
      <c r="H979" s="42"/>
    </row>
    <row r="980" spans="5:8" ht="13" x14ac:dyDescent="0.15">
      <c r="E980" s="42"/>
      <c r="F980" s="42"/>
      <c r="G980" s="42"/>
      <c r="H980" s="42"/>
    </row>
    <row r="981" spans="5:8" ht="13" x14ac:dyDescent="0.15">
      <c r="E981" s="42"/>
      <c r="F981" s="42"/>
      <c r="G981" s="42"/>
      <c r="H981" s="42"/>
    </row>
    <row r="982" spans="5:8" ht="13" x14ac:dyDescent="0.15">
      <c r="E982" s="42"/>
      <c r="F982" s="42"/>
      <c r="G982" s="42"/>
      <c r="H982" s="42"/>
    </row>
    <row r="983" spans="5:8" ht="13" x14ac:dyDescent="0.15">
      <c r="E983" s="42"/>
      <c r="F983" s="42"/>
      <c r="G983" s="42"/>
      <c r="H983" s="42"/>
    </row>
    <row r="984" spans="5:8" ht="13" x14ac:dyDescent="0.15">
      <c r="E984" s="42"/>
      <c r="F984" s="42"/>
      <c r="G984" s="42"/>
      <c r="H984" s="42"/>
    </row>
    <row r="985" spans="5:8" ht="13" x14ac:dyDescent="0.15">
      <c r="E985" s="42"/>
      <c r="F985" s="42"/>
      <c r="G985" s="42"/>
      <c r="H985" s="42"/>
    </row>
    <row r="986" spans="5:8" ht="13" x14ac:dyDescent="0.15">
      <c r="E986" s="42"/>
      <c r="F986" s="42"/>
      <c r="G986" s="42"/>
      <c r="H986" s="42"/>
    </row>
    <row r="987" spans="5:8" ht="13" x14ac:dyDescent="0.15">
      <c r="E987" s="42"/>
      <c r="F987" s="42"/>
      <c r="G987" s="42"/>
      <c r="H987" s="42"/>
    </row>
    <row r="988" spans="5:8" ht="13" x14ac:dyDescent="0.15">
      <c r="E988" s="42"/>
      <c r="F988" s="42"/>
      <c r="G988" s="42"/>
      <c r="H988" s="42"/>
    </row>
    <row r="989" spans="5:8" ht="13" x14ac:dyDescent="0.15">
      <c r="E989" s="42"/>
      <c r="F989" s="42"/>
      <c r="G989" s="42"/>
      <c r="H989" s="42"/>
    </row>
    <row r="990" spans="5:8" ht="13" x14ac:dyDescent="0.15">
      <c r="E990" s="42"/>
      <c r="F990" s="42"/>
      <c r="G990" s="42"/>
      <c r="H990" s="42"/>
    </row>
    <row r="991" spans="5:8" ht="13" x14ac:dyDescent="0.15">
      <c r="E991" s="42"/>
      <c r="F991" s="42"/>
      <c r="G991" s="42"/>
      <c r="H991" s="42"/>
    </row>
    <row r="992" spans="5:8" ht="13" x14ac:dyDescent="0.15">
      <c r="E992" s="42"/>
      <c r="F992" s="42"/>
      <c r="G992" s="42"/>
      <c r="H992" s="42"/>
    </row>
    <row r="993" spans="5:8" ht="13" x14ac:dyDescent="0.15">
      <c r="E993" s="42"/>
      <c r="F993" s="42"/>
      <c r="G993" s="42"/>
      <c r="H993" s="42"/>
    </row>
    <row r="994" spans="5:8" ht="13" x14ac:dyDescent="0.15">
      <c r="E994" s="42"/>
      <c r="F994" s="42"/>
      <c r="G994" s="42"/>
      <c r="H994" s="42"/>
    </row>
    <row r="995" spans="5:8" ht="13" x14ac:dyDescent="0.15">
      <c r="E995" s="42"/>
      <c r="F995" s="42"/>
      <c r="G995" s="42"/>
      <c r="H995" s="42"/>
    </row>
    <row r="996" spans="5:8" ht="13" x14ac:dyDescent="0.15">
      <c r="E996" s="42"/>
      <c r="F996" s="42"/>
      <c r="G996" s="42"/>
      <c r="H996" s="42"/>
    </row>
    <row r="997" spans="5:8" ht="13" x14ac:dyDescent="0.15">
      <c r="E997" s="42"/>
      <c r="F997" s="42"/>
      <c r="G997" s="42"/>
      <c r="H997" s="42"/>
    </row>
    <row r="998" spans="5:8" ht="13" x14ac:dyDescent="0.15">
      <c r="E998" s="42"/>
      <c r="F998" s="42"/>
      <c r="G998" s="42"/>
      <c r="H998" s="42"/>
    </row>
    <row r="999" spans="5:8" ht="13" x14ac:dyDescent="0.15">
      <c r="E999" s="42"/>
      <c r="F999" s="42"/>
      <c r="G999" s="42"/>
      <c r="H999" s="42"/>
    </row>
    <row r="1000" spans="5:8" ht="13" x14ac:dyDescent="0.15">
      <c r="E1000" s="42"/>
      <c r="F1000" s="42"/>
      <c r="G1000" s="42"/>
      <c r="H1000" s="42"/>
    </row>
    <row r="1001" spans="5:8" ht="13" x14ac:dyDescent="0.15">
      <c r="E1001" s="42"/>
      <c r="F1001" s="42"/>
      <c r="G1001" s="42"/>
      <c r="H1001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MasterData</vt:lpstr>
      <vt:lpstr>E_TransRecord</vt:lpstr>
      <vt:lpstr>I_TransRecord</vt:lpstr>
      <vt:lpstr>P_TransRecord</vt:lpstr>
      <vt:lpstr>Monthly_Report</vt:lpstr>
      <vt:lpstr>3_years_target</vt:lpstr>
      <vt:lpstr>Every Three years</vt:lpstr>
      <vt:lpstr>I_TransRecord!demo3_2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2020-12-22T03:03:01Z</dcterms:created>
  <dcterms:modified xsi:type="dcterms:W3CDTF">2022-03-24T11:33:03Z</dcterms:modified>
</cp:coreProperties>
</file>