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TerriFlux\mfa_problem\data\input\"/>
    </mc:Choice>
  </mc:AlternateContent>
  <xr:revisionPtr revIDLastSave="0" documentId="13_ncr:1_{724D1DBF-1215-4BE2-901E-37EE7F2D0505}" xr6:coauthVersionLast="36" xr6:coauthVersionMax="36" xr10:uidLastSave="{00000000-0000-0000-0000-000000000000}"/>
  <bookViews>
    <workbookView xWindow="0" yWindow="0" windowWidth="25200" windowHeight="11775" firstSheet="2" activeTab="8" xr2:uid="{00000000-000D-0000-FFFF-FFFF00000000}"/>
  </bookViews>
  <sheets>
    <sheet name="param" sheetId="1" r:id="rId1"/>
    <sheet name="Dim produits" sheetId="2" r:id="rId2"/>
    <sheet name="Dim secteurs" sheetId="3" r:id="rId3"/>
    <sheet name="ter1" sheetId="4" r:id="rId4"/>
    <sheet name="data" sheetId="5" r:id="rId5"/>
    <sheet name="min_max" sheetId="6" r:id="rId6"/>
    <sheet name="other_constraints" sheetId="7" r:id="rId7"/>
    <sheet name="result  old" sheetId="8" r:id="rId8"/>
    <sheet name=" old ter" sheetId="9" r:id="rId9"/>
  </sheets>
  <definedNames>
    <definedName name="_xlnm._FilterDatabase" localSheetId="4" hidden="1">data!$A$1:$I$123</definedName>
    <definedName name="_xlnm._FilterDatabase" localSheetId="7" hidden="1">'result  old'!$A$1:$Q$649</definedName>
  </definedNames>
  <calcPr calcId="191029" iterateDelta="1E-4"/>
</workbook>
</file>

<file path=xl/calcChain.xml><?xml version="1.0" encoding="utf-8"?>
<calcChain xmlns="http://schemas.openxmlformats.org/spreadsheetml/2006/main">
  <c r="K31" i="8" l="1"/>
  <c r="K26" i="8"/>
  <c r="K32" i="8" s="1"/>
  <c r="K23" i="8"/>
  <c r="I115" i="5"/>
  <c r="I114" i="5"/>
  <c r="I113" i="5"/>
  <c r="I111" i="5"/>
  <c r="I110" i="5"/>
  <c r="I109" i="5"/>
  <c r="I108" i="5"/>
  <c r="I107" i="5"/>
  <c r="I106" i="5"/>
  <c r="I105" i="5"/>
  <c r="I104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4" i="5"/>
  <c r="I83" i="5"/>
  <c r="I82" i="5"/>
  <c r="I81" i="5"/>
  <c r="I79" i="5"/>
  <c r="I78" i="5"/>
  <c r="I77" i="5"/>
  <c r="I76" i="5"/>
  <c r="I74" i="5"/>
  <c r="I73" i="5"/>
  <c r="I72" i="5"/>
  <c r="I71" i="5"/>
  <c r="I67" i="5"/>
  <c r="I66" i="5"/>
  <c r="I65" i="5"/>
  <c r="I64" i="5"/>
  <c r="I63" i="5"/>
  <c r="I61" i="5"/>
  <c r="I60" i="5"/>
  <c r="I59" i="5"/>
  <c r="I57" i="5"/>
  <c r="I53" i="5"/>
  <c r="I52" i="5"/>
  <c r="I51" i="5"/>
  <c r="I50" i="5"/>
  <c r="I49" i="5"/>
  <c r="I47" i="5"/>
  <c r="I46" i="5"/>
  <c r="I45" i="5"/>
  <c r="I44" i="5"/>
  <c r="I43" i="5"/>
  <c r="I41" i="5"/>
  <c r="I40" i="5"/>
  <c r="I37" i="5"/>
  <c r="I36" i="5"/>
  <c r="I33" i="5"/>
  <c r="I32" i="5"/>
  <c r="I31" i="5"/>
  <c r="I29" i="5"/>
  <c r="I28" i="5"/>
  <c r="I27" i="5"/>
  <c r="I26" i="5"/>
  <c r="I24" i="5"/>
  <c r="I22" i="5"/>
  <c r="I21" i="5"/>
  <c r="I20" i="5"/>
  <c r="I17" i="5"/>
  <c r="I16" i="5"/>
  <c r="I13" i="5"/>
  <c r="I11" i="5"/>
  <c r="I8" i="5"/>
  <c r="I7" i="5"/>
  <c r="I6" i="5"/>
  <c r="I5" i="5"/>
  <c r="I4" i="5"/>
  <c r="B50" i="1"/>
  <c r="I12" i="5" s="1"/>
  <c r="B49" i="1"/>
  <c r="I10" i="5" s="1"/>
  <c r="D44" i="1"/>
  <c r="E41" i="1" s="1"/>
  <c r="I2" i="5" s="1"/>
  <c r="H16" i="1"/>
  <c r="I19" i="1" s="1"/>
  <c r="H11" i="1"/>
  <c r="E19" i="1" l="1"/>
  <c r="I68" i="5" s="1"/>
  <c r="E22" i="1"/>
  <c r="I116" i="5" s="1"/>
  <c r="E30" i="1"/>
  <c r="I55" i="5" s="1"/>
  <c r="E34" i="1"/>
  <c r="I48" i="5" s="1"/>
  <c r="E38" i="1"/>
  <c r="I75" i="5" s="1"/>
  <c r="E42" i="1"/>
  <c r="I123" i="5" s="1"/>
  <c r="E8" i="1"/>
  <c r="I9" i="5" s="1"/>
  <c r="E27" i="1"/>
  <c r="I14" i="5" s="1"/>
  <c r="E35" i="1"/>
  <c r="I80" i="5" s="1"/>
  <c r="E12" i="1"/>
  <c r="I19" i="5" s="1"/>
  <c r="E17" i="1"/>
  <c r="I25" i="5" s="1"/>
  <c r="E28" i="1"/>
  <c r="I119" i="5" s="1"/>
  <c r="E40" i="1"/>
  <c r="I117" i="5" s="1"/>
  <c r="E11" i="1"/>
  <c r="I54" i="5" s="1"/>
  <c r="E16" i="1"/>
  <c r="I18" i="5" s="1"/>
  <c r="E26" i="1"/>
  <c r="I122" i="5" s="1"/>
  <c r="E14" i="1"/>
  <c r="I39" i="5" s="1"/>
  <c r="E23" i="1"/>
  <c r="I34" i="5" s="1"/>
  <c r="E31" i="1"/>
  <c r="I62" i="5" s="1"/>
  <c r="E39" i="1"/>
  <c r="I120" i="5" s="1"/>
  <c r="E9" i="1"/>
  <c r="I69" i="5" s="1"/>
  <c r="E20" i="1"/>
  <c r="E24" i="1"/>
  <c r="I42" i="5" s="1"/>
  <c r="E32" i="1"/>
  <c r="I58" i="5" s="1"/>
  <c r="E36" i="1"/>
  <c r="I103" i="5" s="1"/>
  <c r="E10" i="1"/>
  <c r="I23" i="5" s="1"/>
  <c r="E13" i="1"/>
  <c r="I70" i="5" s="1"/>
  <c r="E15" i="1"/>
  <c r="I30" i="5" s="1"/>
  <c r="E18" i="1"/>
  <c r="I38" i="5" s="1"/>
  <c r="E21" i="1"/>
  <c r="I121" i="5" s="1"/>
  <c r="E25" i="1"/>
  <c r="I112" i="5" s="1"/>
  <c r="E29" i="1"/>
  <c r="I15" i="5" s="1"/>
  <c r="E33" i="1"/>
  <c r="I56" i="5" s="1"/>
  <c r="E37" i="1"/>
  <c r="I85" i="5" s="1"/>
  <c r="I118" i="5" l="1"/>
  <c r="H13" i="1"/>
  <c r="I14" i="1" s="1"/>
</calcChain>
</file>

<file path=xl/sharedStrings.xml><?xml version="1.0" encoding="utf-8"?>
<sst xmlns="http://schemas.openxmlformats.org/spreadsheetml/2006/main" count="5525" uniqueCount="821">
  <si>
    <t>Surface utilisée totale (ha)</t>
  </si>
  <si>
    <t>Part terres cultivées (hors prairies temporaires)</t>
  </si>
  <si>
    <t>Part prairies temporaires</t>
  </si>
  <si>
    <t>Part praires permanentes</t>
  </si>
  <si>
    <t>Plan de culture (% de la production de matière sèche dans la production totale)</t>
  </si>
  <si>
    <t>Azote dans la production végétale (kg / 100kg MS)</t>
  </si>
  <si>
    <t>Plan de culture (% de la production d'azote dans la production totale)</t>
  </si>
  <si>
    <t>Blé</t>
  </si>
  <si>
    <t>Seigle</t>
  </si>
  <si>
    <t>Orge</t>
  </si>
  <si>
    <t>Avoine</t>
  </si>
  <si>
    <t>F_{0,TC} (ktN)</t>
  </si>
  <si>
    <t>Maïs grain</t>
  </si>
  <si>
    <t>Y_max_TC (ktN)</t>
  </si>
  <si>
    <t>Riz</t>
  </si>
  <si>
    <t>Gamma_TC</t>
  </si>
  <si>
    <t>Autres céréales</t>
  </si>
  <si>
    <t>Production totale</t>
  </si>
  <si>
    <t>Paille</t>
  </si>
  <si>
    <t>Colza</t>
  </si>
  <si>
    <t>F_{0,P} (ktN)</t>
  </si>
  <si>
    <t>Tournesol</t>
  </si>
  <si>
    <t>Y_max_P (ktN)</t>
  </si>
  <si>
    <t>Soja</t>
  </si>
  <si>
    <t>Gamma_P</t>
  </si>
  <si>
    <t>Autres oléagineux</t>
  </si>
  <si>
    <t>Fèves et féveroles</t>
  </si>
  <si>
    <t>Pois</t>
  </si>
  <si>
    <t>Autres protéagineux</t>
  </si>
  <si>
    <t>Betterave sucrière</t>
  </si>
  <si>
    <t>Pommes de terre</t>
  </si>
  <si>
    <t>Autres racines</t>
  </si>
  <si>
    <t>Pois vert</t>
  </si>
  <si>
    <t>Haricots secs</t>
  </si>
  <si>
    <t>Haricots verts</t>
  </si>
  <si>
    <t>Légumes secs</t>
  </si>
  <si>
    <t>Fruits secs</t>
  </si>
  <si>
    <t>Courges et melons</t>
  </si>
  <si>
    <t>Choux</t>
  </si>
  <si>
    <t>Légumes à feuilles</t>
  </si>
  <si>
    <t>Fruits</t>
  </si>
  <si>
    <t>Olives</t>
  </si>
  <si>
    <t>Agrumes</t>
  </si>
  <si>
    <t>Lin</t>
  </si>
  <si>
    <t>Chanvre</t>
  </si>
  <si>
    <t>Maïs fourrager</t>
  </si>
  <si>
    <t>Choux fourragers</t>
  </si>
  <si>
    <t xml:space="preserve">Luzerne et trèfle </t>
  </si>
  <si>
    <t>Prairies temporaires non-légumineuses</t>
  </si>
  <si>
    <t>Produits des prairies naturelles</t>
  </si>
  <si>
    <t>non compris</t>
  </si>
  <si>
    <t>Population (millions d'habitants)</t>
  </si>
  <si>
    <t>Part de la population urbaine (en %)</t>
  </si>
  <si>
    <t>Ingestion de protéines (kg par pers et par an)</t>
  </si>
  <si>
    <t>d'origine végétale</t>
  </si>
  <si>
    <t>d'origine animale (hors produits de la mer)</t>
  </si>
  <si>
    <t>d'origine produits de la mer</t>
  </si>
  <si>
    <t>Taille du cheptel (en nombre de têtes)</t>
  </si>
  <si>
    <t>Excréments par tête (kg / tête)</t>
  </si>
  <si>
    <t>Rendement viande (kg/tête)</t>
  </si>
  <si>
    <t>Co-rendement (kg / tête)</t>
  </si>
  <si>
    <t>Bovin</t>
  </si>
  <si>
    <t>Ovin</t>
  </si>
  <si>
    <t>Caprin</t>
  </si>
  <si>
    <t>Porçin</t>
  </si>
  <si>
    <t>Volailles</t>
  </si>
  <si>
    <t>Équin</t>
  </si>
  <si>
    <t>Taux de volatilisation (%)</t>
  </si>
  <si>
    <t>Fertilisation synthétique sur les prairies (en kg/ha)</t>
  </si>
  <si>
    <t>Fertilisation synthétique sur les terres cultivées (en kg/ha)</t>
  </si>
  <si>
    <t>Level</t>
  </si>
  <si>
    <t>Produits</t>
  </si>
  <si>
    <t>Equilibre matière ?</t>
  </si>
  <si>
    <t>Transportable entre régions ?</t>
  </si>
  <si>
    <t>Poids de consolidation</t>
  </si>
  <si>
    <t>Table de consolidation</t>
  </si>
  <si>
    <t>Sankey?</t>
  </si>
  <si>
    <t>Couleur</t>
  </si>
  <si>
    <t>Fertilisants</t>
  </si>
  <si>
    <t>Engrais synthétiques</t>
  </si>
  <si>
    <t>Azote fixé symbiotiquement</t>
  </si>
  <si>
    <t>Dépôt atmosphérique</t>
  </si>
  <si>
    <t>Déjections humaines</t>
  </si>
  <si>
    <t>Déjections animales</t>
  </si>
  <si>
    <t>Fumier</t>
  </si>
  <si>
    <t>Lisier</t>
  </si>
  <si>
    <t>En extérieur</t>
  </si>
  <si>
    <t>Pertes par lessivage</t>
  </si>
  <si>
    <t>Produits végétaux</t>
  </si>
  <si>
    <t>Produits de culture</t>
  </si>
  <si>
    <t>Céréales</t>
  </si>
  <si>
    <t>Oléagineux</t>
  </si>
  <si>
    <t>Protéagineux</t>
  </si>
  <si>
    <t>Pois verts</t>
  </si>
  <si>
    <t>Racines</t>
  </si>
  <si>
    <t>Betterave à sucre</t>
  </si>
  <si>
    <t>Fourrages</t>
  </si>
  <si>
    <t>Maïs fourrage</t>
  </si>
  <si>
    <t>Luzerne et trèfle</t>
  </si>
  <si>
    <t>Fruits et légumes</t>
  </si>
  <si>
    <t>Productions végétales à usage non-alimentaire</t>
  </si>
  <si>
    <t>Nourriture animale importée</t>
  </si>
  <si>
    <t>Produits animaux</t>
  </si>
  <si>
    <t>Comestible</t>
  </si>
  <si>
    <t>Viande désossée</t>
  </si>
  <si>
    <t>Graisse comestible</t>
  </si>
  <si>
    <t>Abats</t>
  </si>
  <si>
    <t>Lait</t>
  </si>
  <si>
    <t>Œufs</t>
  </si>
  <si>
    <t>Non-comestible</t>
  </si>
  <si>
    <t>Os</t>
  </si>
  <si>
    <t>Peau</t>
  </si>
  <si>
    <t>Sang</t>
  </si>
  <si>
    <t>Boyaux</t>
  </si>
  <si>
    <t>Tête et pied</t>
  </si>
  <si>
    <t>Graisse non-comestible</t>
  </si>
  <si>
    <t>Secteurs</t>
  </si>
  <si>
    <t>Poids de consolidation (1 par défaut)</t>
  </si>
  <si>
    <t>Alimentation humaine</t>
  </si>
  <si>
    <t>Terres cultivées</t>
  </si>
  <si>
    <t>Prairies</t>
  </si>
  <si>
    <t>Élevage</t>
  </si>
  <si>
    <t>Bovins</t>
  </si>
  <si>
    <t>Ovins</t>
  </si>
  <si>
    <t>Caprins</t>
  </si>
  <si>
    <t>Porcins</t>
  </si>
  <si>
    <t>Équins</t>
  </si>
  <si>
    <t>Atmosphère</t>
  </si>
  <si>
    <t>Fertilisation synthétique</t>
  </si>
  <si>
    <t>Hydrosphère</t>
  </si>
  <si>
    <t>Importations nettes</t>
  </si>
  <si>
    <t>Exportations nettes</t>
  </si>
  <si>
    <t>Période</t>
  </si>
  <si>
    <t>Région</t>
  </si>
  <si>
    <t>Table</t>
  </si>
  <si>
    <t>Origine</t>
  </si>
  <si>
    <t>Destination</t>
  </si>
  <si>
    <t>Quantité_param</t>
  </si>
  <si>
    <t>Incertitude (%)</t>
  </si>
  <si>
    <t>2 sigma</t>
  </si>
  <si>
    <t>Paramétrisation</t>
  </si>
  <si>
    <t>R</t>
  </si>
  <si>
    <t>E</t>
  </si>
  <si>
    <t>min</t>
  </si>
  <si>
    <t>max</t>
  </si>
  <si>
    <t>id</t>
  </si>
  <si>
    <t>Ressources / Emplois</t>
  </si>
  <si>
    <t>eq = 0</t>
  </si>
  <si>
    <t>eq &lt;= 0</t>
  </si>
  <si>
    <t>eq &gt;= 0</t>
  </si>
  <si>
    <t>table</t>
  </si>
  <si>
    <t>produit</t>
  </si>
  <si>
    <t>secteur</t>
  </si>
  <si>
    <t>origine</t>
  </si>
  <si>
    <t>destination</t>
  </si>
  <si>
    <t>valeur in</t>
  </si>
  <si>
    <t>sigma in</t>
  </si>
  <si>
    <t>sigma in %</t>
  </si>
  <si>
    <t>min in</t>
  </si>
  <si>
    <t>max in</t>
  </si>
  <si>
    <t>valeur out</t>
  </si>
  <si>
    <t>nb_sigmas</t>
  </si>
  <si>
    <t>Ai</t>
  </si>
  <si>
    <t>free min</t>
  </si>
  <si>
    <t>free max</t>
  </si>
  <si>
    <t>classif</t>
  </si>
  <si>
    <t>s</t>
  </si>
  <si>
    <t xml:space="preserve">0 - 215 - </t>
  </si>
  <si>
    <t>déterminé</t>
  </si>
  <si>
    <t xml:space="preserve">1 - 215 - </t>
  </si>
  <si>
    <t xml:space="preserve">2 - 215 - </t>
  </si>
  <si>
    <t xml:space="preserve">3 - 4 - </t>
  </si>
  <si>
    <t>libre</t>
  </si>
  <si>
    <t xml:space="preserve">4 - 5 - 215 - </t>
  </si>
  <si>
    <t xml:space="preserve">4 - 6 - 215 - </t>
  </si>
  <si>
    <t xml:space="preserve">4 - 7 - 215 - </t>
  </si>
  <si>
    <t xml:space="preserve">4 - 8 - 215 - </t>
  </si>
  <si>
    <t xml:space="preserve">4 - 9 - 215 - </t>
  </si>
  <si>
    <t xml:space="preserve">4 - 10 - 215 - </t>
  </si>
  <si>
    <t xml:space="preserve">11 - 215 - </t>
  </si>
  <si>
    <t xml:space="preserve">12 - 215 - </t>
  </si>
  <si>
    <t xml:space="preserve">12 - 216 - </t>
  </si>
  <si>
    <t xml:space="preserve">11 - 217 - </t>
  </si>
  <si>
    <t xml:space="preserve">11 - 218 - </t>
  </si>
  <si>
    <t xml:space="preserve">0 - 219 - 277 - </t>
  </si>
  <si>
    <t xml:space="preserve">3 - 13 - 14 - 287 - 288 - </t>
  </si>
  <si>
    <t xml:space="preserve">5 - 14 - 15 - 220 - </t>
  </si>
  <si>
    <t xml:space="preserve">6 - 14 - 16 - 220 - </t>
  </si>
  <si>
    <t xml:space="preserve">7 - 14 - 17 - 220 - </t>
  </si>
  <si>
    <t xml:space="preserve">8 - 14 - 18 - 220 - </t>
  </si>
  <si>
    <t xml:space="preserve">9 - 14 - 19 - 220 - </t>
  </si>
  <si>
    <t xml:space="preserve">10 - 14 - 20 - 220 - </t>
  </si>
  <si>
    <t xml:space="preserve">13 - 21 - 280 - </t>
  </si>
  <si>
    <t xml:space="preserve">15 - 21 - 221 - 281 - </t>
  </si>
  <si>
    <t>redondant</t>
  </si>
  <si>
    <t xml:space="preserve">16 - 21 - 221 - 282 - </t>
  </si>
  <si>
    <t xml:space="preserve">17 - 21 - 221 - 283 - </t>
  </si>
  <si>
    <t xml:space="preserve">18 - 21 - 221 - 284 - </t>
  </si>
  <si>
    <t xml:space="preserve">19 - 21 - 221 - 285 - </t>
  </si>
  <si>
    <t xml:space="preserve">20 - 21 - 221 - 286 - </t>
  </si>
  <si>
    <t xml:space="preserve">13 - 22 - 280 - </t>
  </si>
  <si>
    <t xml:space="preserve">19 - 22 - 222 - 285 - </t>
  </si>
  <si>
    <t xml:space="preserve">13 - 23 - 280 - </t>
  </si>
  <si>
    <t xml:space="preserve">15 - 23 - 223 - 281 - </t>
  </si>
  <si>
    <t xml:space="preserve">16 - 23 - 223 - 282 - </t>
  </si>
  <si>
    <t xml:space="preserve">17 - 23 - 223 - 283 - </t>
  </si>
  <si>
    <t xml:space="preserve">20 - 23 - 223 - 286 - </t>
  </si>
  <si>
    <t xml:space="preserve">1 - 224 - 278 - </t>
  </si>
  <si>
    <t xml:space="preserve">2 - 224 - 279 - </t>
  </si>
  <si>
    <t xml:space="preserve">24 - 225 - </t>
  </si>
  <si>
    <t xml:space="preserve">25 - 225 - </t>
  </si>
  <si>
    <t xml:space="preserve">26 - 225 - </t>
  </si>
  <si>
    <t xml:space="preserve">24 - 27 - 226 - </t>
  </si>
  <si>
    <t xml:space="preserve">26 - 28 - 226 - </t>
  </si>
  <si>
    <t xml:space="preserve">27 - 29 - 227 - </t>
  </si>
  <si>
    <t xml:space="preserve">28 - 30 - 227 - </t>
  </si>
  <si>
    <t xml:space="preserve">29 - 228 - 278 - </t>
  </si>
  <si>
    <t>mesuré</t>
  </si>
  <si>
    <t xml:space="preserve">30 - 228 - </t>
  </si>
  <si>
    <t xml:space="preserve">29 - 229 - 278 - </t>
  </si>
  <si>
    <t xml:space="preserve">30 - 229 - </t>
  </si>
  <si>
    <t xml:space="preserve">29 - 230 - 278 - </t>
  </si>
  <si>
    <t xml:space="preserve">30 - 230 - </t>
  </si>
  <si>
    <t xml:space="preserve">29 - 231 - 278 - </t>
  </si>
  <si>
    <t xml:space="preserve">30 - 231 - </t>
  </si>
  <si>
    <t xml:space="preserve">29 - 232 - 278 - </t>
  </si>
  <si>
    <t xml:space="preserve">30 - 232 - </t>
  </si>
  <si>
    <t xml:space="preserve">29 - 233 - 278 - </t>
  </si>
  <si>
    <t xml:space="preserve">30 - 233 - </t>
  </si>
  <si>
    <t xml:space="preserve">29 - 234 - 278 - </t>
  </si>
  <si>
    <t xml:space="preserve">30 - 234 - </t>
  </si>
  <si>
    <t xml:space="preserve">27 - 31 - 235 - </t>
  </si>
  <si>
    <t xml:space="preserve">28 - 32 - 235 - </t>
  </si>
  <si>
    <t xml:space="preserve">31 - 236 - 278 - </t>
  </si>
  <si>
    <t xml:space="preserve">32 - 236 - </t>
  </si>
  <si>
    <t xml:space="preserve">31 - 237 - 278 - </t>
  </si>
  <si>
    <t xml:space="preserve">32 - 237 - </t>
  </si>
  <si>
    <t xml:space="preserve">31 - 238 - 278 - </t>
  </si>
  <si>
    <t xml:space="preserve">32 - 238 - </t>
  </si>
  <si>
    <t xml:space="preserve">31 - 239 - 278 - </t>
  </si>
  <si>
    <t xml:space="preserve">32 - 239 - </t>
  </si>
  <si>
    <t xml:space="preserve">27 - 33 - 240 - </t>
  </si>
  <si>
    <t xml:space="preserve">28 - 34 - 240 - </t>
  </si>
  <si>
    <t>Sigma0</t>
  </si>
  <si>
    <t xml:space="preserve">33 - 241 - 278 - 289 - </t>
  </si>
  <si>
    <t xml:space="preserve">34 - 241 - </t>
  </si>
  <si>
    <t xml:space="preserve">33 - 242 - 278 - 289 - </t>
  </si>
  <si>
    <t xml:space="preserve">34 - 242 - </t>
  </si>
  <si>
    <t xml:space="preserve">33 - 243 - 278 - 289 - </t>
  </si>
  <si>
    <t xml:space="preserve">34 - 243 - </t>
  </si>
  <si>
    <t xml:space="preserve">33 - 244 - 278 - 289 - </t>
  </si>
  <si>
    <t xml:space="preserve">34 - 244 - </t>
  </si>
  <si>
    <t xml:space="preserve">33 - 245 - 278 - 289 - </t>
  </si>
  <si>
    <t xml:space="preserve">34 - 245 - </t>
  </si>
  <si>
    <t xml:space="preserve">33 - 246 - 278 - 289 - </t>
  </si>
  <si>
    <t xml:space="preserve">34 - 246 - </t>
  </si>
  <si>
    <t xml:space="preserve">33 - 247 - 278 - 289 - </t>
  </si>
  <si>
    <t xml:space="preserve">34 - 247 - </t>
  </si>
  <si>
    <t xml:space="preserve">27 - 35 - 248 - </t>
  </si>
  <si>
    <t xml:space="preserve">28 - 36 - 248 - </t>
  </si>
  <si>
    <t xml:space="preserve">35 - 249 - 278 - </t>
  </si>
  <si>
    <t xml:space="preserve">36 - 249 - </t>
  </si>
  <si>
    <t xml:space="preserve">35 - 250 - 278 - </t>
  </si>
  <si>
    <t xml:space="preserve">36 - 250 - </t>
  </si>
  <si>
    <t xml:space="preserve">35 - 251 - 278 - </t>
  </si>
  <si>
    <t xml:space="preserve">36 - 251 - </t>
  </si>
  <si>
    <t xml:space="preserve">27 - 37 - 252 - </t>
  </si>
  <si>
    <t xml:space="preserve">28 - 38 - 252 - </t>
  </si>
  <si>
    <t xml:space="preserve">37 - 253 - 278 - </t>
  </si>
  <si>
    <t xml:space="preserve">38 - 253 - </t>
  </si>
  <si>
    <t xml:space="preserve">37 - 254 - 278 - </t>
  </si>
  <si>
    <t xml:space="preserve">38 - 254 - </t>
  </si>
  <si>
    <t xml:space="preserve">37 - 255 - 278 - 289 - </t>
  </si>
  <si>
    <t xml:space="preserve">38 - 255 - </t>
  </si>
  <si>
    <t xml:space="preserve">37 - 256 - 278 - </t>
  </si>
  <si>
    <t xml:space="preserve">38 - 256 - </t>
  </si>
  <si>
    <t xml:space="preserve">27 - 39 - 257 - </t>
  </si>
  <si>
    <t xml:space="preserve">28 - 40 - 257 - </t>
  </si>
  <si>
    <t xml:space="preserve">39 - 258 - 278 - </t>
  </si>
  <si>
    <t xml:space="preserve">40 - 258 - </t>
  </si>
  <si>
    <t xml:space="preserve">39 - 259 - 278 - </t>
  </si>
  <si>
    <t xml:space="preserve">40 - 259 - </t>
  </si>
  <si>
    <t xml:space="preserve">39 - 260 - 278 - </t>
  </si>
  <si>
    <t xml:space="preserve">40 - 260 - </t>
  </si>
  <si>
    <t xml:space="preserve">39 - 261 - 278 - </t>
  </si>
  <si>
    <t xml:space="preserve">40 - 261 - </t>
  </si>
  <si>
    <t xml:space="preserve">39 - 262 - 278 - </t>
  </si>
  <si>
    <t xml:space="preserve">40 - 262 - </t>
  </si>
  <si>
    <t xml:space="preserve">39 - 263 - 278 - </t>
  </si>
  <si>
    <t xml:space="preserve">40 - 263 - </t>
  </si>
  <si>
    <t xml:space="preserve">39 - 264 - 278 - </t>
  </si>
  <si>
    <t xml:space="preserve">40 - 264 - </t>
  </si>
  <si>
    <t xml:space="preserve">27 - 41 - 265 - </t>
  </si>
  <si>
    <t xml:space="preserve">28 - 42 - 265 - </t>
  </si>
  <si>
    <t xml:space="preserve">41 - 266 - 278 - </t>
  </si>
  <si>
    <t xml:space="preserve">42 - 266 - </t>
  </si>
  <si>
    <t xml:space="preserve">41 - 267 - 278 - </t>
  </si>
  <si>
    <t xml:space="preserve">42 - 267 - </t>
  </si>
  <si>
    <t xml:space="preserve">27 - 268 - 278 - </t>
  </si>
  <si>
    <t xml:space="preserve">25 - 270 - 279 - 290 - </t>
  </si>
  <si>
    <t xml:space="preserve">43 - 44 - 287 - 288 - </t>
  </si>
  <si>
    <t xml:space="preserve">44 - 45 - </t>
  </si>
  <si>
    <t xml:space="preserve">44 - 46 - </t>
  </si>
  <si>
    <t xml:space="preserve">44 - 47 - </t>
  </si>
  <si>
    <t xml:space="preserve">44 - 48 - </t>
  </si>
  <si>
    <t xml:space="preserve">44 - 49 - </t>
  </si>
  <si>
    <t xml:space="preserve">44 - 50 - </t>
  </si>
  <si>
    <t xml:space="preserve">51 - </t>
  </si>
  <si>
    <t xml:space="preserve">43 - 52 - 53 - </t>
  </si>
  <si>
    <t xml:space="preserve">45 - 53 - 54 - 271 - </t>
  </si>
  <si>
    <t xml:space="preserve">46 - 53 - 55 - 271 - </t>
  </si>
  <si>
    <t xml:space="preserve">47 - 53 - 56 - 271 - </t>
  </si>
  <si>
    <t xml:space="preserve">48 - 53 - 57 - 271 - </t>
  </si>
  <si>
    <t xml:space="preserve">49 - 53 - 58 - 271 - </t>
  </si>
  <si>
    <t xml:space="preserve">50 - 53 - 59 - 271 - </t>
  </si>
  <si>
    <t xml:space="preserve">51 - 60 - 271 - </t>
  </si>
  <si>
    <t xml:space="preserve">52 - 61 - 280 - </t>
  </si>
  <si>
    <t xml:space="preserve">54 - 61 - 272 - 281 - </t>
  </si>
  <si>
    <t xml:space="preserve">55 - 61 - 272 - 282 - </t>
  </si>
  <si>
    <t xml:space="preserve">56 - 61 - 272 - 283 - </t>
  </si>
  <si>
    <t xml:space="preserve">57 - 61 - 272 - 284 - </t>
  </si>
  <si>
    <t xml:space="preserve">58 - 61 - 272 - 285 - </t>
  </si>
  <si>
    <t xml:space="preserve">59 - 61 - 272 - 286 - </t>
  </si>
  <si>
    <t xml:space="preserve">60 - 272 - </t>
  </si>
  <si>
    <t xml:space="preserve">52 - 62 - 280 - </t>
  </si>
  <si>
    <t xml:space="preserve">54 - 62 - 273 - 281 - </t>
  </si>
  <si>
    <t xml:space="preserve">55 - 62 - 273 - 282 - </t>
  </si>
  <si>
    <t xml:space="preserve">56 - 62 - 273 - 283 - </t>
  </si>
  <si>
    <t xml:space="preserve">57 - 62 - 273 - 284 - </t>
  </si>
  <si>
    <t xml:space="preserve">58 - 62 - 273 - 285 - </t>
  </si>
  <si>
    <t xml:space="preserve">59 - 62 - 273 - 286 - </t>
  </si>
  <si>
    <t xml:space="preserve">60 - 273 - </t>
  </si>
  <si>
    <t xml:space="preserve">52 - 63 - 280 - </t>
  </si>
  <si>
    <t xml:space="preserve">54 - 63 - 274 - 281 - </t>
  </si>
  <si>
    <t xml:space="preserve">55 - 63 - 274 - 282 - </t>
  </si>
  <si>
    <t xml:space="preserve">56 - 63 - 274 - 283 - </t>
  </si>
  <si>
    <t xml:space="preserve">57 - 63 - 274 - 284 - </t>
  </si>
  <si>
    <t xml:space="preserve">58 - 63 - 274 - 285 - </t>
  </si>
  <si>
    <t xml:space="preserve">59 - 63 - 274 - 286 - </t>
  </si>
  <si>
    <t xml:space="preserve">60 - 274 - </t>
  </si>
  <si>
    <t xml:space="preserve">52 - 64 - 280 - </t>
  </si>
  <si>
    <t xml:space="preserve">54 - 64 - 275 - 281 - </t>
  </si>
  <si>
    <t xml:space="preserve">55 - 64 - 275 - 282 - </t>
  </si>
  <si>
    <t xml:space="preserve">56 - 64 - 275 - 283 - </t>
  </si>
  <si>
    <t xml:space="preserve">60 - 275 - </t>
  </si>
  <si>
    <t xml:space="preserve">52 - 65 - 280 - </t>
  </si>
  <si>
    <t xml:space="preserve">58 - 65 - 276 - 285 - </t>
  </si>
  <si>
    <t xml:space="preserve">60 - 276 - </t>
  </si>
  <si>
    <t xml:space="preserve">43 - 66 - 67 - </t>
  </si>
  <si>
    <t xml:space="preserve">45 - 67 - 68 - </t>
  </si>
  <si>
    <t xml:space="preserve">46 - 67 - 69 - </t>
  </si>
  <si>
    <t xml:space="preserve">47 - 67 - 70 - </t>
  </si>
  <si>
    <t xml:space="preserve">48 - 67 - 71 - </t>
  </si>
  <si>
    <t xml:space="preserve">49 - 67 - 72 - </t>
  </si>
  <si>
    <t xml:space="preserve">50 - 67 - 73 - </t>
  </si>
  <si>
    <t xml:space="preserve">66 - 74 - 280 - </t>
  </si>
  <si>
    <t xml:space="preserve">68 - 74 - 281 - </t>
  </si>
  <si>
    <t xml:space="preserve">69 - 74 - 282 - </t>
  </si>
  <si>
    <t xml:space="preserve">70 - 74 - 283 - </t>
  </si>
  <si>
    <t xml:space="preserve">71 - 74 - 284 - </t>
  </si>
  <si>
    <t xml:space="preserve">72 - 74 - 285 - </t>
  </si>
  <si>
    <t xml:space="preserve">73 - 74 - 286 - </t>
  </si>
  <si>
    <t xml:space="preserve">66 - 75 - 280 - </t>
  </si>
  <si>
    <t xml:space="preserve">68 - 75 - 281 - </t>
  </si>
  <si>
    <t xml:space="preserve">69 - 75 - 282 - </t>
  </si>
  <si>
    <t xml:space="preserve">70 - 75 - 283 - </t>
  </si>
  <si>
    <t xml:space="preserve">71 - 75 - 284 - </t>
  </si>
  <si>
    <t xml:space="preserve">72 - 75 - 285 - </t>
  </si>
  <si>
    <t xml:space="preserve">73 - 75 - 286 - </t>
  </si>
  <si>
    <t xml:space="preserve">66 - 76 - 280 - </t>
  </si>
  <si>
    <t xml:space="preserve">68 - 76 - 281 - </t>
  </si>
  <si>
    <t xml:space="preserve">69 - 76 - 282 - </t>
  </si>
  <si>
    <t xml:space="preserve">70 - 76 - 283 - </t>
  </si>
  <si>
    <t xml:space="preserve">71 - 76 - 284 - </t>
  </si>
  <si>
    <t xml:space="preserve">72 - 76 - 285 - </t>
  </si>
  <si>
    <t xml:space="preserve">73 - 76 - 286 - </t>
  </si>
  <si>
    <t xml:space="preserve">66 - 77 - 280 - </t>
  </si>
  <si>
    <t xml:space="preserve">68 - 77 - 281 - </t>
  </si>
  <si>
    <t xml:space="preserve">69 - 77 - 282 - </t>
  </si>
  <si>
    <t xml:space="preserve">70 - 77 - 283 - </t>
  </si>
  <si>
    <t xml:space="preserve">71 - 77 - 284 - </t>
  </si>
  <si>
    <t xml:space="preserve">72 - 77 - 285 - </t>
  </si>
  <si>
    <t xml:space="preserve">73 - 77 - 286 - </t>
  </si>
  <si>
    <t xml:space="preserve">66 - 78 - 280 - </t>
  </si>
  <si>
    <t xml:space="preserve">68 - 78 - 281 - </t>
  </si>
  <si>
    <t xml:space="preserve">69 - 78 - 282 - </t>
  </si>
  <si>
    <t xml:space="preserve">70 - 78 - 283 - </t>
  </si>
  <si>
    <t xml:space="preserve">71 - 78 - 284 - </t>
  </si>
  <si>
    <t xml:space="preserve">72 - 78 - 285 - </t>
  </si>
  <si>
    <t xml:space="preserve">73 - 78 - 286 - </t>
  </si>
  <si>
    <t xml:space="preserve">66 - 79 - 280 - </t>
  </si>
  <si>
    <t xml:space="preserve">68 - 79 - 281 - </t>
  </si>
  <si>
    <t xml:space="preserve">69 - 79 - 282 - </t>
  </si>
  <si>
    <t xml:space="preserve">70 - 79 - 283 - </t>
  </si>
  <si>
    <t xml:space="preserve">71 - 79 - 284 - </t>
  </si>
  <si>
    <t xml:space="preserve">72 - 79 - 285 - </t>
  </si>
  <si>
    <t xml:space="preserve">73 - 79 - 286 - </t>
  </si>
  <si>
    <t>u</t>
  </si>
  <si>
    <t xml:space="preserve">80 - 215 - </t>
  </si>
  <si>
    <t xml:space="preserve">81 - 215 - </t>
  </si>
  <si>
    <t xml:space="preserve">82 - 215 - </t>
  </si>
  <si>
    <t xml:space="preserve">83 - 215 - </t>
  </si>
  <si>
    <t xml:space="preserve">80 - 216 - 278 - </t>
  </si>
  <si>
    <t xml:space="preserve">81 - 216 - 279 - </t>
  </si>
  <si>
    <t xml:space="preserve">82 - 216 - </t>
  </si>
  <si>
    <t xml:space="preserve">80 - 217 - 278 - 289 - </t>
  </si>
  <si>
    <t xml:space="preserve">81 - 217 - 279 - 290 - </t>
  </si>
  <si>
    <t xml:space="preserve">80 - 218 - 278 - </t>
  </si>
  <si>
    <t xml:space="preserve">81 - 218 - 279 - </t>
  </si>
  <si>
    <t xml:space="preserve">80 - 219 - 278 - </t>
  </si>
  <si>
    <t xml:space="preserve">83 - 219 - </t>
  </si>
  <si>
    <t xml:space="preserve">80 - 84 - 220 - </t>
  </si>
  <si>
    <t xml:space="preserve">81 - 85 - 220 - </t>
  </si>
  <si>
    <t xml:space="preserve">82 - 86 - 220 - </t>
  </si>
  <si>
    <t xml:space="preserve">84 - 221 - 278 - </t>
  </si>
  <si>
    <t xml:space="preserve">86 - 221 - </t>
  </si>
  <si>
    <t xml:space="preserve">84 - 222 - 278 - </t>
  </si>
  <si>
    <t xml:space="preserve">86 - 222 - </t>
  </si>
  <si>
    <t xml:space="preserve">84 - 223 - 278 - </t>
  </si>
  <si>
    <t xml:space="preserve">85 - 223 - 279 - </t>
  </si>
  <si>
    <t xml:space="preserve">86 - 223 - </t>
  </si>
  <si>
    <t xml:space="preserve">83 - 224 - </t>
  </si>
  <si>
    <t xml:space="preserve">87 - 225 - </t>
  </si>
  <si>
    <t xml:space="preserve">88 - 89 - </t>
  </si>
  <si>
    <t xml:space="preserve">89 - 90 - 225 - </t>
  </si>
  <si>
    <t xml:space="preserve">89 - 91 - 225 - </t>
  </si>
  <si>
    <t xml:space="preserve">89 - 92 - 225 - </t>
  </si>
  <si>
    <t xml:space="preserve">89 - 93 - 225 - </t>
  </si>
  <si>
    <t xml:space="preserve">89 - 94 - 225 - </t>
  </si>
  <si>
    <t xml:space="preserve">89 - 95 - 225 - </t>
  </si>
  <si>
    <t xml:space="preserve">96 - 225 - </t>
  </si>
  <si>
    <t xml:space="preserve">87 - 97 - 226 - </t>
  </si>
  <si>
    <t xml:space="preserve">88 - 98 - 99 - 288 - </t>
  </si>
  <si>
    <t xml:space="preserve">90 - 99 - 100 - 226 - </t>
  </si>
  <si>
    <t xml:space="preserve">91 - 99 - 101 - 226 - </t>
  </si>
  <si>
    <t xml:space="preserve">92 - 99 - 102 - 226 - </t>
  </si>
  <si>
    <t xml:space="preserve">93 - 99 - 103 - 226 - </t>
  </si>
  <si>
    <t xml:space="preserve">94 - 99 - 104 - 226 - </t>
  </si>
  <si>
    <t xml:space="preserve">95 - 99 - 105 - 226 - </t>
  </si>
  <si>
    <t xml:space="preserve">96 - 106 - 226 - </t>
  </si>
  <si>
    <t xml:space="preserve">97 - 107 - 227 - </t>
  </si>
  <si>
    <t xml:space="preserve">98 - 108 - 109 - </t>
  </si>
  <si>
    <t xml:space="preserve">100 - 109 - 110 - 227 - </t>
  </si>
  <si>
    <t xml:space="preserve">101 - 109 - 111 - 227 - </t>
  </si>
  <si>
    <t xml:space="preserve">102 - 109 - 112 - 227 - </t>
  </si>
  <si>
    <t xml:space="preserve">103 - 109 - 113 - 227 - </t>
  </si>
  <si>
    <t xml:space="preserve">104 - 109 - 114 - 227 - </t>
  </si>
  <si>
    <t xml:space="preserve">105 - 109 - 115 - 227 - </t>
  </si>
  <si>
    <t xml:space="preserve">106 - 116 - 227 - </t>
  </si>
  <si>
    <t xml:space="preserve">107 - 228 - 277 - </t>
  </si>
  <si>
    <t xml:space="preserve">116 - 228 - </t>
  </si>
  <si>
    <t xml:space="preserve">107 - 229 - 277 - </t>
  </si>
  <si>
    <t xml:space="preserve">108 - 117 - 280 - </t>
  </si>
  <si>
    <t xml:space="preserve">110 - 117 - 229 - 281 - </t>
  </si>
  <si>
    <t xml:space="preserve">111 - 117 - 229 - 282 - </t>
  </si>
  <si>
    <t xml:space="preserve">112 - 117 - 229 - 283 - </t>
  </si>
  <si>
    <t xml:space="preserve">113 - 117 - 229 - 284 - </t>
  </si>
  <si>
    <t xml:space="preserve">114 - 117 - 229 - 285 - </t>
  </si>
  <si>
    <t xml:space="preserve">115 - 117 - 229 - 286 - </t>
  </si>
  <si>
    <t xml:space="preserve">116 - 229 - </t>
  </si>
  <si>
    <t xml:space="preserve">107 - 230 - 277 - </t>
  </si>
  <si>
    <t xml:space="preserve">108 - 118 - 280 - </t>
  </si>
  <si>
    <t xml:space="preserve">110 - 118 - 230 - 281 - </t>
  </si>
  <si>
    <t xml:space="preserve">111 - 118 - 230 - 282 - </t>
  </si>
  <si>
    <t xml:space="preserve">112 - 118 - 230 - 283 - </t>
  </si>
  <si>
    <t xml:space="preserve">113 - 118 - 230 - 284 - </t>
  </si>
  <si>
    <t xml:space="preserve">114 - 118 - 230 - 285 - </t>
  </si>
  <si>
    <t xml:space="preserve">115 - 118 - 230 - 286 - </t>
  </si>
  <si>
    <t xml:space="preserve">116 - 230 - </t>
  </si>
  <si>
    <t xml:space="preserve">107 - 231 - 277 - </t>
  </si>
  <si>
    <t xml:space="preserve">108 - 119 - 280 - </t>
  </si>
  <si>
    <t xml:space="preserve">110 - 119 - 231 - 281 - </t>
  </si>
  <si>
    <t xml:space="preserve">111 - 119 - 231 - 282 - </t>
  </si>
  <si>
    <t xml:space="preserve">112 - 119 - 231 - 283 - </t>
  </si>
  <si>
    <t xml:space="preserve">113 - 119 - 231 - 284 - </t>
  </si>
  <si>
    <t xml:space="preserve">114 - 119 - 231 - 285 - </t>
  </si>
  <si>
    <t xml:space="preserve">115 - 119 - 231 - 286 - </t>
  </si>
  <si>
    <t xml:space="preserve">116 - 231 - </t>
  </si>
  <si>
    <t xml:space="preserve">107 - 232 - 277 - </t>
  </si>
  <si>
    <t xml:space="preserve">108 - 120 - 280 - </t>
  </si>
  <si>
    <t xml:space="preserve">110 - 120 - 232 - 281 - </t>
  </si>
  <si>
    <t xml:space="preserve">111 - 120 - 232 - 282 - </t>
  </si>
  <si>
    <t xml:space="preserve">112 - 120 - 232 - 283 - </t>
  </si>
  <si>
    <t xml:space="preserve">113 - 120 - 232 - 284 - </t>
  </si>
  <si>
    <t xml:space="preserve">114 - 120 - 232 - 285 - </t>
  </si>
  <si>
    <t xml:space="preserve">115 - 120 - 232 - 286 - </t>
  </si>
  <si>
    <t xml:space="preserve">116 - 232 - </t>
  </si>
  <si>
    <t xml:space="preserve">107 - 233 - 277 - </t>
  </si>
  <si>
    <t xml:space="preserve">108 - 121 - 280 - </t>
  </si>
  <si>
    <t xml:space="preserve">110 - 121 - 233 - 281 - </t>
  </si>
  <si>
    <t xml:space="preserve">111 - 121 - 233 - 282 - </t>
  </si>
  <si>
    <t xml:space="preserve">112 - 121 - 233 - 283 - </t>
  </si>
  <si>
    <t xml:space="preserve">113 - 121 - 233 - 284 - </t>
  </si>
  <si>
    <t xml:space="preserve">114 - 121 - 233 - 285 - </t>
  </si>
  <si>
    <t xml:space="preserve">115 - 121 - 233 - 286 - </t>
  </si>
  <si>
    <t xml:space="preserve">116 - 233 - </t>
  </si>
  <si>
    <t xml:space="preserve">107 - 234 - 277 - </t>
  </si>
  <si>
    <t xml:space="preserve">108 - 122 - 280 - </t>
  </si>
  <si>
    <t xml:space="preserve">110 - 122 - 234 - 281 - </t>
  </si>
  <si>
    <t xml:space="preserve">111 - 122 - 234 - 282 - </t>
  </si>
  <si>
    <t xml:space="preserve">112 - 122 - 234 - 283 - </t>
  </si>
  <si>
    <t xml:space="preserve">113 - 122 - 234 - 284 - </t>
  </si>
  <si>
    <t xml:space="preserve">114 - 122 - 234 - 285 - </t>
  </si>
  <si>
    <t xml:space="preserve">115 - 122 - 234 - 286 - </t>
  </si>
  <si>
    <t xml:space="preserve">116 - 234 - </t>
  </si>
  <si>
    <t xml:space="preserve">97 - 123 - 235 - </t>
  </si>
  <si>
    <t xml:space="preserve">98 - 124 - 125 - </t>
  </si>
  <si>
    <t xml:space="preserve">100 - 125 - 126 - 235 - </t>
  </si>
  <si>
    <t xml:space="preserve">101 - 125 - 127 - 235 - </t>
  </si>
  <si>
    <t xml:space="preserve">102 - 125 - 128 - 235 - </t>
  </si>
  <si>
    <t xml:space="preserve">103 - 125 - 129 - 235 - </t>
  </si>
  <si>
    <t xml:space="preserve">104 - 125 - 130 - 235 - </t>
  </si>
  <si>
    <t xml:space="preserve">105 - 125 - 131 - 235 - </t>
  </si>
  <si>
    <t xml:space="preserve">106 - 132 - 235 - </t>
  </si>
  <si>
    <t xml:space="preserve">123 - 236 - 277 - </t>
  </si>
  <si>
    <t xml:space="preserve">124 - 133 - 280 - </t>
  </si>
  <si>
    <t xml:space="preserve">126 - 133 - 236 - 281 - </t>
  </si>
  <si>
    <t xml:space="preserve">127 - 133 - 236 - 282 - </t>
  </si>
  <si>
    <t xml:space="preserve">128 - 133 - 236 - 283 - </t>
  </si>
  <si>
    <t xml:space="preserve">129 - 133 - 236 - 284 - </t>
  </si>
  <si>
    <t xml:space="preserve">130 - 133 - 236 - 285 - </t>
  </si>
  <si>
    <t xml:space="preserve">131 - 133 - 236 - 286 - </t>
  </si>
  <si>
    <t xml:space="preserve">132 - 236 - </t>
  </si>
  <si>
    <t xml:space="preserve">123 - 237 - 277 - </t>
  </si>
  <si>
    <t xml:space="preserve">124 - 134 - 280 - </t>
  </si>
  <si>
    <t xml:space="preserve">126 - 134 - 237 - 281 - </t>
  </si>
  <si>
    <t xml:space="preserve">127 - 134 - 237 - 282 - </t>
  </si>
  <si>
    <t xml:space="preserve">128 - 134 - 237 - 283 - </t>
  </si>
  <si>
    <t xml:space="preserve">129 - 134 - 237 - 284 - </t>
  </si>
  <si>
    <t xml:space="preserve">130 - 134 - 237 - 285 - </t>
  </si>
  <si>
    <t xml:space="preserve">131 - 134 - 237 - 286 - </t>
  </si>
  <si>
    <t xml:space="preserve">132 - 237 - </t>
  </si>
  <si>
    <t xml:space="preserve">123 - 238 - 277 - </t>
  </si>
  <si>
    <t xml:space="preserve">124 - 135 - 280 - </t>
  </si>
  <si>
    <t xml:space="preserve">126 - 135 - 238 - 281 - </t>
  </si>
  <si>
    <t xml:space="preserve">127 - 135 - 238 - 282 - </t>
  </si>
  <si>
    <t xml:space="preserve">128 - 135 - 238 - 283 - </t>
  </si>
  <si>
    <t xml:space="preserve">129 - 135 - 238 - 284 - </t>
  </si>
  <si>
    <t xml:space="preserve">130 - 135 - 238 - 285 - </t>
  </si>
  <si>
    <t xml:space="preserve">131 - 135 - 238 - 286 - </t>
  </si>
  <si>
    <t xml:space="preserve">132 - 238 - </t>
  </si>
  <si>
    <t xml:space="preserve">123 - 239 - 277 - </t>
  </si>
  <si>
    <t xml:space="preserve">124 - 136 - 280 - </t>
  </si>
  <si>
    <t xml:space="preserve">126 - 136 - 239 - 281 - </t>
  </si>
  <si>
    <t xml:space="preserve">127 - 136 - 239 - 282 - </t>
  </si>
  <si>
    <t xml:space="preserve">128 - 136 - 239 - 283 - </t>
  </si>
  <si>
    <t xml:space="preserve">129 - 136 - 239 - 284 - </t>
  </si>
  <si>
    <t xml:space="preserve">130 - 136 - 239 - 285 - </t>
  </si>
  <si>
    <t xml:space="preserve">131 - 136 - 239 - 286 - </t>
  </si>
  <si>
    <t xml:space="preserve">132 - 239 - </t>
  </si>
  <si>
    <t xml:space="preserve">97 - 137 - 240 - </t>
  </si>
  <si>
    <t xml:space="preserve">98 - 138 - 139 - </t>
  </si>
  <si>
    <t xml:space="preserve">100 - 139 - 140 - 240 - </t>
  </si>
  <si>
    <t xml:space="preserve">101 - 139 - 141 - 240 - </t>
  </si>
  <si>
    <t xml:space="preserve">102 - 139 - 142 - 240 - </t>
  </si>
  <si>
    <t xml:space="preserve">103 - 139 - 143 - 240 - </t>
  </si>
  <si>
    <t xml:space="preserve">104 - 139 - 144 - 240 - </t>
  </si>
  <si>
    <t xml:space="preserve">105 - 139 - 145 - 240 - </t>
  </si>
  <si>
    <t xml:space="preserve">106 - 146 - 240 - </t>
  </si>
  <si>
    <t xml:space="preserve">137 - 241 - 277 - </t>
  </si>
  <si>
    <t xml:space="preserve">138 - 147 - 280 - </t>
  </si>
  <si>
    <t xml:space="preserve">140 - 147 - 241 - 281 - </t>
  </si>
  <si>
    <t xml:space="preserve">141 - 147 - 241 - 282 - </t>
  </si>
  <si>
    <t xml:space="preserve">142 - 147 - 241 - 283 - </t>
  </si>
  <si>
    <t xml:space="preserve">143 - 147 - 241 - 284 - </t>
  </si>
  <si>
    <t xml:space="preserve">144 - 147 - 241 - 285 - </t>
  </si>
  <si>
    <t xml:space="preserve">145 - 147 - 241 - 286 - </t>
  </si>
  <si>
    <t xml:space="preserve">146 - 241 - </t>
  </si>
  <si>
    <t xml:space="preserve">137 - 242 - 277 - </t>
  </si>
  <si>
    <t xml:space="preserve">138 - 148 - 280 - </t>
  </si>
  <si>
    <t xml:space="preserve">140 - 148 - 242 - 281 - </t>
  </si>
  <si>
    <t xml:space="preserve">141 - 148 - 242 - 282 - </t>
  </si>
  <si>
    <t xml:space="preserve">142 - 148 - 242 - 283 - </t>
  </si>
  <si>
    <t xml:space="preserve">143 - 148 - 242 - 284 - </t>
  </si>
  <si>
    <t xml:space="preserve">144 - 148 - 242 - 285 - </t>
  </si>
  <si>
    <t xml:space="preserve">145 - 148 - 242 - 286 - </t>
  </si>
  <si>
    <t xml:space="preserve">146 - 242 - </t>
  </si>
  <si>
    <t xml:space="preserve">137 - 243 - 277 - </t>
  </si>
  <si>
    <t xml:space="preserve">138 - 149 - 280 - </t>
  </si>
  <si>
    <t xml:space="preserve">140 - 149 - 243 - 281 - </t>
  </si>
  <si>
    <t xml:space="preserve">141 - 149 - 243 - 282 - </t>
  </si>
  <si>
    <t xml:space="preserve">142 - 149 - 243 - 283 - </t>
  </si>
  <si>
    <t xml:space="preserve">143 - 149 - 243 - 284 - </t>
  </si>
  <si>
    <t xml:space="preserve">144 - 149 - 243 - 285 - </t>
  </si>
  <si>
    <t xml:space="preserve">145 - 149 - 243 - 286 - </t>
  </si>
  <si>
    <t xml:space="preserve">146 - 243 - </t>
  </si>
  <si>
    <t xml:space="preserve">137 - 244 - 277 - </t>
  </si>
  <si>
    <t xml:space="preserve">138 - 150 - 280 - </t>
  </si>
  <si>
    <t xml:space="preserve">140 - 150 - 244 - 281 - </t>
  </si>
  <si>
    <t xml:space="preserve">141 - 150 - 244 - 282 - </t>
  </si>
  <si>
    <t xml:space="preserve">142 - 150 - 244 - 283 - </t>
  </si>
  <si>
    <t xml:space="preserve">143 - 150 - 244 - 284 - </t>
  </si>
  <si>
    <t xml:space="preserve">144 - 150 - 244 - 285 - </t>
  </si>
  <si>
    <t xml:space="preserve">145 - 150 - 244 - 286 - </t>
  </si>
  <si>
    <t xml:space="preserve">146 - 244 - </t>
  </si>
  <si>
    <t xml:space="preserve">137 - 245 - 277 - </t>
  </si>
  <si>
    <t xml:space="preserve">138 - 151 - 280 - </t>
  </si>
  <si>
    <t xml:space="preserve">140 - 151 - 245 - 281 - </t>
  </si>
  <si>
    <t xml:space="preserve">141 - 151 - 245 - 282 - </t>
  </si>
  <si>
    <t xml:space="preserve">142 - 151 - 245 - 283 - </t>
  </si>
  <si>
    <t xml:space="preserve">143 - 151 - 245 - 284 - </t>
  </si>
  <si>
    <t xml:space="preserve">144 - 151 - 245 - 285 - </t>
  </si>
  <si>
    <t xml:space="preserve">145 - 151 - 245 - 286 - </t>
  </si>
  <si>
    <t xml:space="preserve">146 - 245 - </t>
  </si>
  <si>
    <t xml:space="preserve">137 - 246 - 277 - </t>
  </si>
  <si>
    <t xml:space="preserve">138 - 152 - 280 - </t>
  </si>
  <si>
    <t xml:space="preserve">140 - 152 - 246 - 281 - </t>
  </si>
  <si>
    <t xml:space="preserve">141 - 152 - 246 - 282 - </t>
  </si>
  <si>
    <t xml:space="preserve">142 - 152 - 246 - 283 - </t>
  </si>
  <si>
    <t xml:space="preserve">143 - 152 - 246 - 284 - </t>
  </si>
  <si>
    <t xml:space="preserve">144 - 152 - 246 - 285 - </t>
  </si>
  <si>
    <t xml:space="preserve">145 - 152 - 246 - 286 - </t>
  </si>
  <si>
    <t xml:space="preserve">146 - 246 - </t>
  </si>
  <si>
    <t xml:space="preserve">137 - 247 - 277 - </t>
  </si>
  <si>
    <t xml:space="preserve">138 - 153 - 280 - </t>
  </si>
  <si>
    <t xml:space="preserve">140 - 153 - 247 - 281 - </t>
  </si>
  <si>
    <t xml:space="preserve">141 - 153 - 247 - 282 - </t>
  </si>
  <si>
    <t xml:space="preserve">142 - 153 - 247 - 283 - </t>
  </si>
  <si>
    <t xml:space="preserve">143 - 153 - 247 - 284 - </t>
  </si>
  <si>
    <t xml:space="preserve">144 - 153 - 247 - 285 - </t>
  </si>
  <si>
    <t xml:space="preserve">145 - 153 - 247 - 286 - </t>
  </si>
  <si>
    <t xml:space="preserve">146 - 247 - </t>
  </si>
  <si>
    <t xml:space="preserve">97 - 154 - 248 - </t>
  </si>
  <si>
    <t xml:space="preserve">98 - 155 - 156 - </t>
  </si>
  <si>
    <t xml:space="preserve">100 - 156 - 157 - 248 - </t>
  </si>
  <si>
    <t xml:space="preserve">101 - 156 - 158 - 248 - </t>
  </si>
  <si>
    <t xml:space="preserve">102 - 156 - 159 - 248 - </t>
  </si>
  <si>
    <t xml:space="preserve">103 - 156 - 160 - 248 - </t>
  </si>
  <si>
    <t xml:space="preserve">104 - 156 - 161 - 248 - </t>
  </si>
  <si>
    <t xml:space="preserve">105 - 156 - 162 - 248 - </t>
  </si>
  <si>
    <t xml:space="preserve">106 - 163 - 248 - </t>
  </si>
  <si>
    <t xml:space="preserve">154 - 249 - 277 - </t>
  </si>
  <si>
    <t xml:space="preserve">155 - 164 - 280 - </t>
  </si>
  <si>
    <t xml:space="preserve">157 - 164 - 249 - 281 - </t>
  </si>
  <si>
    <t xml:space="preserve">158 - 164 - 249 - 282 - </t>
  </si>
  <si>
    <t xml:space="preserve">159 - 164 - 249 - 283 - </t>
  </si>
  <si>
    <t xml:space="preserve">160 - 164 - 249 - 284 - </t>
  </si>
  <si>
    <t xml:space="preserve">161 - 164 - 249 - 285 - </t>
  </si>
  <si>
    <t xml:space="preserve">162 - 164 - 249 - 286 - </t>
  </si>
  <si>
    <t xml:space="preserve">163 - 249 - </t>
  </si>
  <si>
    <t xml:space="preserve">154 - 250 - 277 - </t>
  </si>
  <si>
    <t xml:space="preserve">155 - 165 - 280 - </t>
  </si>
  <si>
    <t xml:space="preserve">157 - 165 - 250 - 281 - </t>
  </si>
  <si>
    <t xml:space="preserve">158 - 165 - 250 - 282 - </t>
  </si>
  <si>
    <t xml:space="preserve">159 - 165 - 250 - 283 - </t>
  </si>
  <si>
    <t xml:space="preserve">160 - 165 - 250 - 284 - </t>
  </si>
  <si>
    <t xml:space="preserve">161 - 165 - 250 - 285 - </t>
  </si>
  <si>
    <t xml:space="preserve">162 - 165 - 250 - 286 - </t>
  </si>
  <si>
    <t xml:space="preserve">163 - 250 - </t>
  </si>
  <si>
    <t xml:space="preserve">154 - 251 - 277 - </t>
  </si>
  <si>
    <t xml:space="preserve">155 - 166 - 280 - </t>
  </si>
  <si>
    <t xml:space="preserve">157 - 166 - 251 - 281 - </t>
  </si>
  <si>
    <t xml:space="preserve">158 - 166 - 251 - 282 - </t>
  </si>
  <si>
    <t xml:space="preserve">159 - 166 - 251 - 283 - </t>
  </si>
  <si>
    <t xml:space="preserve">160 - 166 - 251 - 284 - </t>
  </si>
  <si>
    <t xml:space="preserve">161 - 166 - 251 - 285 - </t>
  </si>
  <si>
    <t xml:space="preserve">162 - 166 - 251 - 286 - </t>
  </si>
  <si>
    <t xml:space="preserve">163 - 251 - </t>
  </si>
  <si>
    <t xml:space="preserve">98 - 167 - 168 - </t>
  </si>
  <si>
    <t xml:space="preserve">100 - 168 - 169 - 252 - </t>
  </si>
  <si>
    <t xml:space="preserve">101 - 168 - 170 - 252 - </t>
  </si>
  <si>
    <t xml:space="preserve">102 - 168 - 171 - 252 - </t>
  </si>
  <si>
    <t xml:space="preserve">103 - 168 - 172 - 252 - </t>
  </si>
  <si>
    <t xml:space="preserve">104 - 168 - 173 - 252 - </t>
  </si>
  <si>
    <t xml:space="preserve">105 - 168 - 174 - 252 - </t>
  </si>
  <si>
    <t xml:space="preserve">106 - 175 - 252 - </t>
  </si>
  <si>
    <t xml:space="preserve">167 - 176 - 280 - </t>
  </si>
  <si>
    <t xml:space="preserve">169 - 176 - 253 - 281 - </t>
  </si>
  <si>
    <t xml:space="preserve">170 - 176 - 253 - 282 - </t>
  </si>
  <si>
    <t xml:space="preserve">171 - 176 - 253 - 283 - </t>
  </si>
  <si>
    <t xml:space="preserve">172 - 176 - 253 - 284 - </t>
  </si>
  <si>
    <t xml:space="preserve">173 - 176 - 253 - 285 - </t>
  </si>
  <si>
    <t xml:space="preserve">174 - 176 - 253 - 286 - </t>
  </si>
  <si>
    <t xml:space="preserve">175 - 253 - </t>
  </si>
  <si>
    <t xml:space="preserve">167 - 177 - 280 - </t>
  </si>
  <si>
    <t xml:space="preserve">169 - 177 - 254 - 281 - </t>
  </si>
  <si>
    <t xml:space="preserve">170 - 177 - 254 - 282 - </t>
  </si>
  <si>
    <t xml:space="preserve">171 - 177 - 254 - 283 - </t>
  </si>
  <si>
    <t xml:space="preserve">172 - 177 - 254 - 284 - </t>
  </si>
  <si>
    <t xml:space="preserve">173 - 177 - 254 - 285 - </t>
  </si>
  <si>
    <t xml:space="preserve">174 - 177 - 254 - 286 - </t>
  </si>
  <si>
    <t xml:space="preserve">175 - 254 - </t>
  </si>
  <si>
    <t xml:space="preserve">167 - 178 - 280 - </t>
  </si>
  <si>
    <t xml:space="preserve">169 - 178 - 255 - 281 - </t>
  </si>
  <si>
    <t xml:space="preserve">170 - 178 - 255 - 282 - </t>
  </si>
  <si>
    <t xml:space="preserve">171 - 178 - 255 - 283 - </t>
  </si>
  <si>
    <t xml:space="preserve">172 - 178 - 255 - 284 - </t>
  </si>
  <si>
    <t xml:space="preserve">173 - 178 - 255 - 285 - </t>
  </si>
  <si>
    <t xml:space="preserve">174 - 178 - 255 - 286 - </t>
  </si>
  <si>
    <t xml:space="preserve">175 - 255 - </t>
  </si>
  <si>
    <t xml:space="preserve">167 - 179 - 280 - </t>
  </si>
  <si>
    <t xml:space="preserve">169 - 179 - 256 - 281 - </t>
  </si>
  <si>
    <t xml:space="preserve">170 - 179 - 256 - 282 - </t>
  </si>
  <si>
    <t xml:space="preserve">171 - 179 - 256 - 283 - </t>
  </si>
  <si>
    <t xml:space="preserve">172 - 179 - 256 - 284 - </t>
  </si>
  <si>
    <t xml:space="preserve">173 - 179 - 256 - 285 - </t>
  </si>
  <si>
    <t xml:space="preserve">174 - 179 - 256 - 286 - </t>
  </si>
  <si>
    <t xml:space="preserve">175 - 256 - </t>
  </si>
  <si>
    <t xml:space="preserve">97 - 180 - 257 - </t>
  </si>
  <si>
    <t xml:space="preserve">98 - 181 - 182 - </t>
  </si>
  <si>
    <t xml:space="preserve">100 - 182 - 183 - 257 - </t>
  </si>
  <si>
    <t xml:space="preserve">101 - 182 - 184 - 257 - </t>
  </si>
  <si>
    <t xml:space="preserve">102 - 182 - 185 - 257 - </t>
  </si>
  <si>
    <t xml:space="preserve">103 - 182 - 186 - 257 - </t>
  </si>
  <si>
    <t xml:space="preserve">104 - 182 - 187 - 257 - </t>
  </si>
  <si>
    <t xml:space="preserve">105 - 182 - 188 - 257 - </t>
  </si>
  <si>
    <t xml:space="preserve">106 - 189 - 257 - </t>
  </si>
  <si>
    <t xml:space="preserve">180 - 258 - 277 - </t>
  </si>
  <si>
    <t xml:space="preserve">181 - 190 - 280 - </t>
  </si>
  <si>
    <t xml:space="preserve">183 - 190 - 258 - 281 - </t>
  </si>
  <si>
    <t xml:space="preserve">184 - 190 - 258 - 282 - </t>
  </si>
  <si>
    <t xml:space="preserve">185 - 190 - 258 - 283 - </t>
  </si>
  <si>
    <t xml:space="preserve">186 - 190 - 258 - 284 - </t>
  </si>
  <si>
    <t xml:space="preserve">187 - 190 - 258 - 285 - </t>
  </si>
  <si>
    <t xml:space="preserve">188 - 190 - 258 - 286 - </t>
  </si>
  <si>
    <t xml:space="preserve">189 - 258 - </t>
  </si>
  <si>
    <t xml:space="preserve">180 - 259 - 277 - </t>
  </si>
  <si>
    <t xml:space="preserve">181 - 191 - 280 - </t>
  </si>
  <si>
    <t xml:space="preserve">183 - 191 - 259 - 281 - </t>
  </si>
  <si>
    <t xml:space="preserve">184 - 191 - 259 - 282 - </t>
  </si>
  <si>
    <t xml:space="preserve">185 - 191 - 259 - 283 - </t>
  </si>
  <si>
    <t xml:space="preserve">186 - 191 - 259 - 284 - </t>
  </si>
  <si>
    <t xml:space="preserve">187 - 191 - 259 - 285 - </t>
  </si>
  <si>
    <t xml:space="preserve">188 - 191 - 259 - 286 - </t>
  </si>
  <si>
    <t xml:space="preserve">189 - 259 - </t>
  </si>
  <si>
    <t xml:space="preserve">180 - 260 - 277 - </t>
  </si>
  <si>
    <t xml:space="preserve">181 - 192 - 280 - </t>
  </si>
  <si>
    <t xml:space="preserve">183 - 192 - 260 - 281 - </t>
  </si>
  <si>
    <t xml:space="preserve">184 - 192 - 260 - 282 - </t>
  </si>
  <si>
    <t xml:space="preserve">185 - 192 - 260 - 283 - </t>
  </si>
  <si>
    <t xml:space="preserve">186 - 192 - 260 - 284 - </t>
  </si>
  <si>
    <t xml:space="preserve">187 - 192 - 260 - 285 - </t>
  </si>
  <si>
    <t xml:space="preserve">188 - 192 - 260 - 286 - </t>
  </si>
  <si>
    <t xml:space="preserve">189 - 260 - </t>
  </si>
  <si>
    <t xml:space="preserve">180 - 261 - 277 - </t>
  </si>
  <si>
    <t xml:space="preserve">181 - 193 - 280 - </t>
  </si>
  <si>
    <t xml:space="preserve">183 - 193 - 261 - 281 - </t>
  </si>
  <si>
    <t xml:space="preserve">184 - 193 - 261 - 282 - </t>
  </si>
  <si>
    <t xml:space="preserve">185 - 193 - 261 - 283 - </t>
  </si>
  <si>
    <t xml:space="preserve">186 - 193 - 261 - 284 - </t>
  </si>
  <si>
    <t xml:space="preserve">187 - 193 - 261 - 285 - </t>
  </si>
  <si>
    <t xml:space="preserve">188 - 193 - 261 - 286 - </t>
  </si>
  <si>
    <t xml:space="preserve">189 - 261 - </t>
  </si>
  <si>
    <t xml:space="preserve">180 - 262 - 277 - </t>
  </si>
  <si>
    <t xml:space="preserve">181 - 194 - 280 - </t>
  </si>
  <si>
    <t xml:space="preserve">183 - 194 - 262 - 281 - </t>
  </si>
  <si>
    <t xml:space="preserve">184 - 194 - 262 - 282 - </t>
  </si>
  <si>
    <t xml:space="preserve">185 - 194 - 262 - 283 - </t>
  </si>
  <si>
    <t xml:space="preserve">186 - 194 - 262 - 284 - </t>
  </si>
  <si>
    <t xml:space="preserve">187 - 194 - 262 - 285 - </t>
  </si>
  <si>
    <t xml:space="preserve">188 - 194 - 262 - 286 - </t>
  </si>
  <si>
    <t xml:space="preserve">189 - 262 - </t>
  </si>
  <si>
    <t xml:space="preserve">180 - 263 - 277 - </t>
  </si>
  <si>
    <t xml:space="preserve">181 - 195 - 280 - </t>
  </si>
  <si>
    <t xml:space="preserve">183 - 195 - 263 - 281 - </t>
  </si>
  <si>
    <t xml:space="preserve">184 - 195 - 263 - 282 - </t>
  </si>
  <si>
    <t xml:space="preserve">185 - 195 - 263 - 283 - </t>
  </si>
  <si>
    <t xml:space="preserve">186 - 195 - 263 - 284 - </t>
  </si>
  <si>
    <t xml:space="preserve">187 - 195 - 263 - 285 - </t>
  </si>
  <si>
    <t xml:space="preserve">188 - 195 - 263 - 286 - </t>
  </si>
  <si>
    <t xml:space="preserve">189 - 263 - </t>
  </si>
  <si>
    <t xml:space="preserve">180 - 264 - 277 - </t>
  </si>
  <si>
    <t xml:space="preserve">181 - 196 - 280 - </t>
  </si>
  <si>
    <t xml:space="preserve">183 - 196 - 264 - 281 - </t>
  </si>
  <si>
    <t xml:space="preserve">184 - 196 - 264 - 282 - </t>
  </si>
  <si>
    <t xml:space="preserve">185 - 196 - 264 - 283 - </t>
  </si>
  <si>
    <t xml:space="preserve">186 - 196 - 264 - 284 - </t>
  </si>
  <si>
    <t xml:space="preserve">187 - 196 - 264 - 285 - </t>
  </si>
  <si>
    <t xml:space="preserve">188 - 196 - 264 - 286 - </t>
  </si>
  <si>
    <t xml:space="preserve">189 - 264 - </t>
  </si>
  <si>
    <t xml:space="preserve">97 - 197 - 265 - </t>
  </si>
  <si>
    <t xml:space="preserve">98 - 198 - 199 - </t>
  </si>
  <si>
    <t xml:space="preserve">100 - 199 - 200 - 265 - </t>
  </si>
  <si>
    <t xml:space="preserve">101 - 199 - 201 - 265 - </t>
  </si>
  <si>
    <t xml:space="preserve">102 - 199 - 202 - 265 - </t>
  </si>
  <si>
    <t xml:space="preserve">103 - 199 - 203 - 265 - </t>
  </si>
  <si>
    <t xml:space="preserve">104 - 199 - 204 - 265 - </t>
  </si>
  <si>
    <t xml:space="preserve">105 - 199 - 205 - 265 - </t>
  </si>
  <si>
    <t xml:space="preserve">106 - 206 - 265 - </t>
  </si>
  <si>
    <t xml:space="preserve">197 - 266 - 277 - </t>
  </si>
  <si>
    <t xml:space="preserve">198 - 207 - 280 - </t>
  </si>
  <si>
    <t xml:space="preserve">200 - 207 - 266 - 281 - </t>
  </si>
  <si>
    <t xml:space="preserve">201 - 207 - 266 - 282 - </t>
  </si>
  <si>
    <t xml:space="preserve">202 - 207 - 266 - 283 - </t>
  </si>
  <si>
    <t xml:space="preserve">203 - 207 - 266 - 284 - </t>
  </si>
  <si>
    <t xml:space="preserve">204 - 207 - 266 - 285 - </t>
  </si>
  <si>
    <t xml:space="preserve">205 - 207 - 266 - 286 - </t>
  </si>
  <si>
    <t xml:space="preserve">206 - 266 - </t>
  </si>
  <si>
    <t xml:space="preserve">197 - 267 - 277 - </t>
  </si>
  <si>
    <t xml:space="preserve">198 - 208 - 280 - </t>
  </si>
  <si>
    <t xml:space="preserve">200 - 208 - 267 - 281 - </t>
  </si>
  <si>
    <t xml:space="preserve">201 - 208 - 267 - 282 - </t>
  </si>
  <si>
    <t xml:space="preserve">202 - 208 - 267 - 283 - </t>
  </si>
  <si>
    <t xml:space="preserve">203 - 208 - 267 - 284 - </t>
  </si>
  <si>
    <t xml:space="preserve">204 - 208 - 267 - 285 - </t>
  </si>
  <si>
    <t xml:space="preserve">205 - 208 - 267 - 286 - </t>
  </si>
  <si>
    <t xml:space="preserve">206 - 267 - </t>
  </si>
  <si>
    <t xml:space="preserve">98 - 209 - 280 - </t>
  </si>
  <si>
    <t xml:space="preserve">100 - 209 - 268 - 281 - </t>
  </si>
  <si>
    <t xml:space="preserve">101 - 209 - 268 - 282 - </t>
  </si>
  <si>
    <t xml:space="preserve">102 - 209 - 268 - 283 - </t>
  </si>
  <si>
    <t xml:space="preserve">105 - 209 - 268 - 286 - </t>
  </si>
  <si>
    <t xml:space="preserve">88 - 210 - 280 - 287 - </t>
  </si>
  <si>
    <t xml:space="preserve">90 - 210 - 270 - 281 - </t>
  </si>
  <si>
    <t xml:space="preserve">91 - 210 - 270 - 282 - </t>
  </si>
  <si>
    <t xml:space="preserve">92 - 210 - 270 - 283 - </t>
  </si>
  <si>
    <t xml:space="preserve">95 - 210 - 270 - 286 - </t>
  </si>
  <si>
    <t xml:space="preserve">211 - </t>
  </si>
  <si>
    <t xml:space="preserve">212 - </t>
  </si>
  <si>
    <t xml:space="preserve">211 - 213 - 271 - </t>
  </si>
  <si>
    <t xml:space="preserve">212 - 214 - 271 - </t>
  </si>
  <si>
    <t xml:space="preserve">213 - 272 - 277 - </t>
  </si>
  <si>
    <t xml:space="preserve">214 - 272 - </t>
  </si>
  <si>
    <t xml:space="preserve">213 - 273 - 277 - </t>
  </si>
  <si>
    <t xml:space="preserve">214 - 273 - </t>
  </si>
  <si>
    <t xml:space="preserve">213 - 274 - 277 - </t>
  </si>
  <si>
    <t xml:space="preserve">214 - 274 - </t>
  </si>
  <si>
    <t xml:space="preserve">213 - 275 - 277 - </t>
  </si>
  <si>
    <t xml:space="preserve">214 - 275 - </t>
  </si>
  <si>
    <t xml:space="preserve">213 - 276 - 277 - </t>
  </si>
  <si>
    <t xml:space="preserve">214 - 276 -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</si>
</sst>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)\ _€_ ;_ * \(#,##0.00\)\ _€_ ;_ * &quot;-&quot;??_)\ _€_ ;_ @_ "/>
    <numFmt numFmtId="165" formatCode="0.0000000%"/>
    <numFmt numFmtId="166" formatCode="0.0000"/>
    <numFmt numFmtId="167" formatCode="0.0%"/>
    <numFmt numFmtId="168" formatCode="0.0"/>
  </numFmts>
  <fonts count="15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i/>
      <sz val="14"/>
      <name val="Calibri"/>
      <family val="2"/>
      <scheme val="minor"/>
    </font>
    <font>
      <sz val="11"/>
      <color rgb="FF000000"/>
      <name val="Calibri"/>
      <family val="2"/>
    </font>
    <font>
      <i/>
      <sz val="12"/>
      <name val="Calibri"/>
      <family val="2"/>
      <scheme val="minor"/>
    </font>
    <font>
      <sz val="12"/>
      <name val="Calibri (Corps)_x0000_"/>
    </font>
    <font>
      <sz val="12"/>
      <color theme="1"/>
      <name val="Calibri (Corps)_x0000_"/>
    </font>
    <font>
      <sz val="12"/>
      <color theme="8"/>
      <name val="Calibri (Corps)_x0000_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/>
    <xf numFmtId="9" fontId="10" fillId="0" borderId="0"/>
    <xf numFmtId="164" fontId="10" fillId="0" borderId="0"/>
  </cellStyleXfs>
  <cellXfs count="53">
    <xf numFmtId="0" fontId="0" fillId="0" borderId="0" xfId="0"/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/>
    <xf numFmtId="0" fontId="2" fillId="0" borderId="0" xfId="0" applyFont="1"/>
    <xf numFmtId="0" fontId="0" fillId="2" borderId="0" xfId="0" applyFill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justify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2" fontId="7" fillId="0" borderId="0" xfId="0" applyNumberFormat="1" applyFont="1"/>
    <xf numFmtId="9" fontId="7" fillId="0" borderId="0" xfId="0" applyNumberFormat="1" applyFont="1"/>
    <xf numFmtId="0" fontId="9" fillId="0" borderId="0" xfId="0" applyFont="1"/>
    <xf numFmtId="0" fontId="0" fillId="0" borderId="0" xfId="0" applyAlignment="1">
      <alignment horizontal="left"/>
    </xf>
    <xf numFmtId="1" fontId="0" fillId="0" borderId="0" xfId="0" applyNumberFormat="1"/>
    <xf numFmtId="0" fontId="11" fillId="0" borderId="0" xfId="0" applyFont="1"/>
    <xf numFmtId="3" fontId="0" fillId="0" borderId="0" xfId="0" applyNumberFormat="1"/>
    <xf numFmtId="9" fontId="0" fillId="0" borderId="0" xfId="0" applyNumberFormat="1"/>
    <xf numFmtId="0" fontId="0" fillId="2" borderId="0" xfId="0" applyFill="1"/>
    <xf numFmtId="0" fontId="12" fillId="0" borderId="0" xfId="0" applyFont="1"/>
    <xf numFmtId="2" fontId="12" fillId="0" borderId="0" xfId="0" applyNumberFormat="1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3" fillId="0" borderId="1" xfId="0" applyFont="1" applyBorder="1" applyAlignment="1">
      <alignment horizontal="center" vertical="top"/>
    </xf>
    <xf numFmtId="9" fontId="10" fillId="0" borderId="0" xfId="2"/>
    <xf numFmtId="1" fontId="1" fillId="0" borderId="0" xfId="0" applyNumberFormat="1" applyFont="1" applyAlignment="1">
      <alignment horizontal="right" vertical="center"/>
    </xf>
    <xf numFmtId="165" fontId="0" fillId="0" borderId="0" xfId="0" applyNumberFormat="1"/>
    <xf numFmtId="0" fontId="14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 vertical="center"/>
    </xf>
    <xf numFmtId="10" fontId="0" fillId="0" borderId="0" xfId="2" applyNumberFormat="1" applyFont="1"/>
    <xf numFmtId="10" fontId="0" fillId="0" borderId="0" xfId="0" applyNumberFormat="1"/>
    <xf numFmtId="9" fontId="10" fillId="2" borderId="0" xfId="2" applyFill="1"/>
    <xf numFmtId="2" fontId="0" fillId="2" borderId="0" xfId="0" applyNumberFormat="1" applyFill="1"/>
    <xf numFmtId="2" fontId="0" fillId="2" borderId="0" xfId="2" applyNumberFormat="1" applyFont="1" applyFill="1"/>
    <xf numFmtId="10" fontId="10" fillId="2" borderId="0" xfId="2" applyNumberFormat="1" applyFill="1"/>
    <xf numFmtId="1" fontId="7" fillId="0" borderId="0" xfId="0" applyNumberFormat="1" applyFont="1"/>
    <xf numFmtId="167" fontId="10" fillId="0" borderId="0" xfId="2" applyNumberFormat="1"/>
    <xf numFmtId="166" fontId="0" fillId="2" borderId="0" xfId="0" applyNumberFormat="1" applyFill="1"/>
    <xf numFmtId="167" fontId="0" fillId="0" borderId="0" xfId="2" applyNumberFormat="1" applyFont="1"/>
    <xf numFmtId="168" fontId="0" fillId="2" borderId="0" xfId="0" applyNumberFormat="1" applyFill="1"/>
    <xf numFmtId="166" fontId="12" fillId="0" borderId="0" xfId="0" applyNumberFormat="1" applyFont="1"/>
    <xf numFmtId="168" fontId="0" fillId="0" borderId="0" xfId="0" applyNumberFormat="1"/>
    <xf numFmtId="168" fontId="1" fillId="2" borderId="0" xfId="0" applyNumberFormat="1" applyFont="1" applyFill="1"/>
    <xf numFmtId="164" fontId="10" fillId="0" borderId="0" xfId="3"/>
  </cellXfs>
  <cellStyles count="4">
    <cellStyle name="Milliers" xfId="3" builtinId="3"/>
    <cellStyle name="Normal" xfId="0" builtinId="0"/>
    <cellStyle name="Pourcentage" xfId="2" builtinId="5"/>
    <cellStyle name="Texte explicatif 6" xfId="1" xr:uid="{00000000-0005-0000-0000-000001000000}"/>
  </cellStyles>
  <dxfs count="1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81"/>
  <sheetViews>
    <sheetView zoomScale="99" workbookViewId="0">
      <selection activeCell="I19" sqref="I19"/>
    </sheetView>
  </sheetViews>
  <sheetFormatPr baseColWidth="10" defaultRowHeight="15.75"/>
  <cols>
    <col min="2" max="2" width="13.875" style="36" bestFit="1" customWidth="1"/>
    <col min="3" max="3" width="11.375" style="36" bestFit="1" customWidth="1"/>
    <col min="4" max="4" width="11" style="36" bestFit="1" customWidth="1"/>
    <col min="5" max="5" width="11.5" style="36" bestFit="1" customWidth="1"/>
    <col min="6" max="6" width="11.875" style="36" bestFit="1" customWidth="1"/>
    <col min="8" max="8" width="12.875" style="36" bestFit="1" customWidth="1"/>
    <col min="9" max="9" width="12.375" style="36" bestFit="1" customWidth="1"/>
  </cols>
  <sheetData>
    <row r="2" spans="1:9">
      <c r="A2" t="s">
        <v>0</v>
      </c>
      <c r="B2">
        <v>27861297</v>
      </c>
    </row>
    <row r="3" spans="1:9">
      <c r="A3" t="s">
        <v>1</v>
      </c>
      <c r="B3" s="45">
        <v>0.510389549856895</v>
      </c>
    </row>
    <row r="4" spans="1:9">
      <c r="A4" t="s">
        <v>2</v>
      </c>
      <c r="B4" s="45">
        <v>0.13811767266520561</v>
      </c>
    </row>
    <row r="5" spans="1:9">
      <c r="A5" t="s">
        <v>3</v>
      </c>
      <c r="B5" s="45">
        <v>0.35149277747789948</v>
      </c>
    </row>
    <row r="7" spans="1:9">
      <c r="A7" t="s">
        <v>4</v>
      </c>
      <c r="D7" s="22" t="s">
        <v>5</v>
      </c>
      <c r="E7" s="22" t="s">
        <v>6</v>
      </c>
    </row>
    <row r="8" spans="1:9">
      <c r="A8" t="s">
        <v>7</v>
      </c>
      <c r="B8" s="38">
        <v>0.13746798105017291</v>
      </c>
      <c r="D8" s="41">
        <v>1.95</v>
      </c>
      <c r="E8" s="43">
        <f>B8*D8/D44</f>
        <v>0.15420665957908</v>
      </c>
    </row>
    <row r="9" spans="1:9">
      <c r="A9" t="s">
        <v>8</v>
      </c>
      <c r="B9" s="38">
        <v>4.8022606675513348E-4</v>
      </c>
      <c r="D9" s="41">
        <v>1.76</v>
      </c>
      <c r="E9" s="43">
        <f t="shared" ref="E9:E42" si="0">B9*D9/D$44</f>
        <v>4.862116510751021E-4</v>
      </c>
    </row>
    <row r="10" spans="1:9">
      <c r="A10" t="s">
        <v>9</v>
      </c>
      <c r="B10" s="38">
        <v>3.7823690157272633E-2</v>
      </c>
      <c r="D10" s="41">
        <v>1.76</v>
      </c>
      <c r="E10" s="43">
        <f t="shared" si="0"/>
        <v>3.8295128303599171E-2</v>
      </c>
    </row>
    <row r="11" spans="1:9">
      <c r="A11" t="s">
        <v>10</v>
      </c>
      <c r="B11" s="38">
        <v>1.668291191679507E-3</v>
      </c>
      <c r="D11" s="41">
        <v>2.08</v>
      </c>
      <c r="E11" s="43">
        <f t="shared" si="0"/>
        <v>1.9961912868923615E-3</v>
      </c>
      <c r="G11" s="22" t="s">
        <v>11</v>
      </c>
      <c r="H11" s="46">
        <f>(param!D54*param!B54*0.4*(1-0.2704)+param!D55*param!B55*0.4*(1-0.2704)+param!D56*param!B56*0.4*(1-0.2704)+param!D57*param!B57*(1-0.24816)+param!D58*param!B58*(0.1*(1-0.364)+0.9*(1-0.3605))+param!D59*param!B59*0.4*(1-0.2704))/1000000+11.58*param!B2*(param!B3+param!B4)/1000000+(param!D54*param!B54*0.6*(1-0.102)+param!D55*param!B55*0.6*(1-0.101)+param!D56*param!B56*0.6*(1-0.101)+param!D59*param!B59*0.6*(1-0.102))/1000000*(param!B4/(param!B4+param!B5))+0.094*B45*B48</f>
        <v>736.90052068956652</v>
      </c>
      <c r="I11" s="22"/>
    </row>
    <row r="12" spans="1:9">
      <c r="A12" t="s">
        <v>12</v>
      </c>
      <c r="B12" s="38">
        <v>4.8249877526146859E-2</v>
      </c>
      <c r="D12" s="41">
        <v>1.52</v>
      </c>
      <c r="E12" s="43">
        <f t="shared" si="0"/>
        <v>4.2189732045351466E-2</v>
      </c>
      <c r="G12" s="22" t="s">
        <v>13</v>
      </c>
      <c r="H12" s="41">
        <v>8606.6511552511456</v>
      </c>
      <c r="I12" s="22"/>
    </row>
    <row r="13" spans="1:9">
      <c r="A13" t="s">
        <v>14</v>
      </c>
      <c r="B13" s="38">
        <v>7.5125877794088747E-4</v>
      </c>
      <c r="D13" s="41">
        <v>1.07</v>
      </c>
      <c r="E13" s="43">
        <f t="shared" si="0"/>
        <v>4.6242393074263742E-4</v>
      </c>
      <c r="G13" s="22" t="s">
        <v>15</v>
      </c>
      <c r="H13" s="46">
        <f>1.23*(E20+E21+E22+E26+E27+E28+E29)+1.47*E41</f>
        <v>0.87194565785246225</v>
      </c>
      <c r="I13" s="22"/>
    </row>
    <row r="14" spans="1:9">
      <c r="A14" t="s">
        <v>16</v>
      </c>
      <c r="B14" s="38">
        <v>8.7037761557236422E-3</v>
      </c>
      <c r="D14" s="41">
        <v>1.8</v>
      </c>
      <c r="E14" s="43">
        <f t="shared" si="0"/>
        <v>9.0125395228188073E-3</v>
      </c>
      <c r="G14" s="22" t="s">
        <v>17</v>
      </c>
      <c r="H14" s="22">
        <v>1841.2657225041289</v>
      </c>
      <c r="I14" s="22">
        <f>H13*H14^2+((1-H13)*H12+H11)*H14-H11*H12</f>
        <v>2.4959444999694824E-7</v>
      </c>
    </row>
    <row r="15" spans="1:9">
      <c r="A15" t="s">
        <v>18</v>
      </c>
      <c r="B15" s="38">
        <v>5.9971582209463102E-2</v>
      </c>
      <c r="D15" s="41">
        <v>0.5</v>
      </c>
      <c r="E15" s="43">
        <f t="shared" si="0"/>
        <v>1.7249736884264458E-2</v>
      </c>
      <c r="G15" s="22"/>
      <c r="H15" s="22"/>
      <c r="I15" s="22"/>
    </row>
    <row r="16" spans="1:9">
      <c r="A16" t="s">
        <v>19</v>
      </c>
      <c r="B16" s="38">
        <v>2.809192921934445E-2</v>
      </c>
      <c r="D16" s="41">
        <v>3.5</v>
      </c>
      <c r="E16" s="43">
        <f t="shared" si="0"/>
        <v>5.6560934166920568E-2</v>
      </c>
      <c r="G16" s="22" t="s">
        <v>20</v>
      </c>
      <c r="H16" s="22">
        <f>(param!D54*param!B54*0.6*(1-0.102)+param!D55*param!B55*0.6*(1-0.101)+param!D56*param!B56*0.6*(1-0.101)+param!D59*param!B59*0.6*(1-0.612))/1000000*(param!B5/(param!B4+param!B5))+param!B61*param!B2*param!B5*(1-param!C61)/1000000+11.58*param!B2*param!B5/1000000</f>
        <v>442.40696292461246</v>
      </c>
      <c r="I16" s="22"/>
    </row>
    <row r="17" spans="1:9">
      <c r="A17" t="s">
        <v>21</v>
      </c>
      <c r="B17" s="38">
        <v>2.348168970550395E-2</v>
      </c>
      <c r="D17" s="41">
        <v>1.96</v>
      </c>
      <c r="E17" s="43">
        <f t="shared" si="0"/>
        <v>2.6476000466426949E-2</v>
      </c>
      <c r="G17" s="22" t="s">
        <v>22</v>
      </c>
      <c r="H17" s="41">
        <v>4856.1621134606085</v>
      </c>
      <c r="I17" s="22"/>
    </row>
    <row r="18" spans="1:9">
      <c r="A18" t="s">
        <v>23</v>
      </c>
      <c r="B18" s="38">
        <v>2.6544887256490048E-3</v>
      </c>
      <c r="D18" s="41">
        <v>6</v>
      </c>
      <c r="E18" s="43">
        <f t="shared" si="0"/>
        <v>9.1621859006014161E-3</v>
      </c>
      <c r="G18" s="22" t="s">
        <v>24</v>
      </c>
      <c r="H18" s="22">
        <v>0.36749999999999999</v>
      </c>
      <c r="I18" s="22"/>
    </row>
    <row r="19" spans="1:9">
      <c r="A19" t="s">
        <v>25</v>
      </c>
      <c r="B19" s="38">
        <v>2.9314618815066371E-4</v>
      </c>
      <c r="D19" s="41">
        <v>3.5</v>
      </c>
      <c r="E19" s="43">
        <f t="shared" si="0"/>
        <v>5.9022725423413702E-4</v>
      </c>
      <c r="G19" s="22" t="s">
        <v>17</v>
      </c>
      <c r="H19" s="22">
        <v>576.62192993999065</v>
      </c>
      <c r="I19" s="22">
        <f>H18*H19^2+((1-H18)*H17+H16)*H19-H16*H17</f>
        <v>1.0498007759451866E-4</v>
      </c>
    </row>
    <row r="20" spans="1:9">
      <c r="A20" t="s">
        <v>26</v>
      </c>
      <c r="B20" s="38">
        <v>0</v>
      </c>
      <c r="D20" s="41">
        <v>3.5</v>
      </c>
      <c r="E20" s="43">
        <f t="shared" si="0"/>
        <v>0</v>
      </c>
    </row>
    <row r="21" spans="1:9">
      <c r="A21" t="s">
        <v>27</v>
      </c>
      <c r="B21" s="38">
        <v>0</v>
      </c>
      <c r="D21" s="41">
        <v>3.6</v>
      </c>
      <c r="E21" s="43">
        <f t="shared" si="0"/>
        <v>0</v>
      </c>
    </row>
    <row r="22" spans="1:9">
      <c r="A22" t="s">
        <v>28</v>
      </c>
      <c r="B22" s="38">
        <v>0</v>
      </c>
      <c r="D22" s="41">
        <v>3.6</v>
      </c>
      <c r="E22" s="43">
        <f t="shared" si="0"/>
        <v>0</v>
      </c>
    </row>
    <row r="23" spans="1:9">
      <c r="A23" t="s">
        <v>29</v>
      </c>
      <c r="B23" s="38">
        <v>0.11029528721781751</v>
      </c>
      <c r="D23" s="41">
        <v>0.20799999999999999</v>
      </c>
      <c r="E23" s="43">
        <f t="shared" si="0"/>
        <v>1.3197365809253422E-2</v>
      </c>
    </row>
    <row r="24" spans="1:9">
      <c r="A24" t="s">
        <v>30</v>
      </c>
      <c r="B24" s="38">
        <v>3.2077477842626927E-2</v>
      </c>
      <c r="D24" s="41">
        <v>0.25600000000000001</v>
      </c>
      <c r="E24" s="43">
        <f t="shared" si="0"/>
        <v>4.7239701295677845E-3</v>
      </c>
    </row>
    <row r="25" spans="1:9">
      <c r="A25" t="s">
        <v>31</v>
      </c>
      <c r="B25" s="38">
        <v>1.4078013525501769E-13</v>
      </c>
      <c r="D25" s="41">
        <v>0.23</v>
      </c>
      <c r="E25" s="43">
        <f t="shared" si="0"/>
        <v>1.8626711069107558E-14</v>
      </c>
    </row>
    <row r="26" spans="1:9">
      <c r="A26" t="s">
        <v>32</v>
      </c>
      <c r="B26" s="38">
        <v>0</v>
      </c>
      <c r="D26" s="41">
        <v>0.5</v>
      </c>
      <c r="E26" s="43">
        <f t="shared" si="0"/>
        <v>0</v>
      </c>
    </row>
    <row r="27" spans="1:9">
      <c r="A27" t="s">
        <v>33</v>
      </c>
      <c r="B27" s="38">
        <v>7.6613837010851518E-2</v>
      </c>
      <c r="D27" s="41">
        <v>1.5</v>
      </c>
      <c r="E27" s="43">
        <f t="shared" si="0"/>
        <v>6.6109738051362096E-2</v>
      </c>
    </row>
    <row r="28" spans="1:9">
      <c r="A28" t="s">
        <v>34</v>
      </c>
      <c r="B28" s="38">
        <v>0</v>
      </c>
      <c r="D28" s="41">
        <v>0.5</v>
      </c>
      <c r="E28" s="43">
        <f t="shared" si="0"/>
        <v>0</v>
      </c>
    </row>
    <row r="29" spans="1:9">
      <c r="A29" t="s">
        <v>35</v>
      </c>
      <c r="B29" s="38">
        <v>3.19224320878548E-2</v>
      </c>
      <c r="D29" s="41">
        <v>3.6</v>
      </c>
      <c r="E29" s="43">
        <f t="shared" si="0"/>
        <v>6.6109738051362096E-2</v>
      </c>
    </row>
    <row r="30" spans="1:9">
      <c r="A30" t="s">
        <v>36</v>
      </c>
      <c r="B30" s="38">
        <v>1.665909836472632E-3</v>
      </c>
      <c r="D30" s="41">
        <v>2</v>
      </c>
      <c r="E30" s="43">
        <f t="shared" si="0"/>
        <v>1.9166748845606751E-3</v>
      </c>
    </row>
    <row r="31" spans="1:9">
      <c r="A31" t="s">
        <v>37</v>
      </c>
      <c r="B31" s="38">
        <v>9.6945034840870293E-3</v>
      </c>
      <c r="D31" s="41">
        <v>0.18</v>
      </c>
      <c r="E31" s="43">
        <f t="shared" si="0"/>
        <v>1.0038412551198561E-3</v>
      </c>
    </row>
    <row r="32" spans="1:9">
      <c r="A32" t="s">
        <v>38</v>
      </c>
      <c r="B32" s="38">
        <v>7.22933880773125E-3</v>
      </c>
      <c r="D32" s="41">
        <v>0.36</v>
      </c>
      <c r="E32" s="43">
        <f t="shared" si="0"/>
        <v>1.497159406740479E-3</v>
      </c>
    </row>
    <row r="33" spans="1:8">
      <c r="A33" t="s">
        <v>39</v>
      </c>
      <c r="B33" s="38">
        <v>1.510080767904531E-2</v>
      </c>
      <c r="D33" s="41">
        <v>0.22</v>
      </c>
      <c r="E33" s="43">
        <f t="shared" si="0"/>
        <v>1.9111282015070133E-3</v>
      </c>
    </row>
    <row r="34" spans="1:8">
      <c r="A34" t="s">
        <v>40</v>
      </c>
      <c r="B34" s="38">
        <v>6.3260913626086421E-2</v>
      </c>
      <c r="D34" s="41">
        <v>0.1</v>
      </c>
      <c r="E34" s="43">
        <f t="shared" si="0"/>
        <v>3.6391706701911289E-3</v>
      </c>
    </row>
    <row r="35" spans="1:8">
      <c r="A35" t="s">
        <v>41</v>
      </c>
      <c r="B35" s="38">
        <v>4.6479697207118322E-4</v>
      </c>
      <c r="D35" s="41">
        <v>0.67</v>
      </c>
      <c r="E35" s="43">
        <f t="shared" si="0"/>
        <v>1.7914515071603204E-4</v>
      </c>
    </row>
    <row r="36" spans="1:8">
      <c r="A36" t="s">
        <v>42</v>
      </c>
      <c r="B36" s="38">
        <v>4.1245241367402928E-6</v>
      </c>
      <c r="D36" s="41">
        <v>0.18</v>
      </c>
      <c r="E36" s="43">
        <f t="shared" si="0"/>
        <v>4.2708401652479598E-7</v>
      </c>
    </row>
    <row r="37" spans="1:8">
      <c r="A37" t="s">
        <v>43</v>
      </c>
      <c r="B37" s="38">
        <v>6.41420816936539E-4</v>
      </c>
      <c r="D37" s="41">
        <v>0.35</v>
      </c>
      <c r="E37" s="43">
        <f t="shared" si="0"/>
        <v>1.2914513744060542E-4</v>
      </c>
    </row>
    <row r="38" spans="1:8">
      <c r="A38" t="s">
        <v>44</v>
      </c>
      <c r="B38" s="38">
        <v>1.8219548890248891E-3</v>
      </c>
      <c r="D38" s="41">
        <v>0.35</v>
      </c>
      <c r="E38" s="43">
        <f t="shared" si="0"/>
        <v>3.6683657333962409E-4</v>
      </c>
    </row>
    <row r="39" spans="1:8">
      <c r="A39" t="s">
        <v>45</v>
      </c>
      <c r="B39" s="38">
        <v>0</v>
      </c>
      <c r="D39" s="41">
        <v>1</v>
      </c>
      <c r="E39" s="43">
        <f t="shared" si="0"/>
        <v>0</v>
      </c>
    </row>
    <row r="40" spans="1:8">
      <c r="A40" t="s">
        <v>46</v>
      </c>
      <c r="B40" s="38">
        <v>0</v>
      </c>
      <c r="D40" s="41">
        <v>0.36</v>
      </c>
      <c r="E40" s="43">
        <f t="shared" si="0"/>
        <v>0</v>
      </c>
    </row>
    <row r="41" spans="1:8">
      <c r="A41" t="s">
        <v>47</v>
      </c>
      <c r="B41" s="38">
        <v>0.29956925823131381</v>
      </c>
      <c r="D41" s="41">
        <v>2.8</v>
      </c>
      <c r="E41" s="43">
        <f t="shared" si="0"/>
        <v>0.48252768860279699</v>
      </c>
    </row>
    <row r="42" spans="1:8">
      <c r="A42" t="s">
        <v>48</v>
      </c>
      <c r="B42" s="38">
        <v>0</v>
      </c>
      <c r="C42" s="39"/>
      <c r="D42" s="41">
        <v>1.25</v>
      </c>
      <c r="E42" s="43">
        <f t="shared" si="0"/>
        <v>0</v>
      </c>
    </row>
    <row r="43" spans="1:8">
      <c r="A43" t="s">
        <v>49</v>
      </c>
      <c r="B43" s="38" t="s">
        <v>50</v>
      </c>
      <c r="D43" s="41">
        <v>2.0499999999999998</v>
      </c>
      <c r="E43" s="42" t="s">
        <v>50</v>
      </c>
    </row>
    <row r="44" spans="1:8">
      <c r="D44" s="22">
        <f>SUMPRODUCT(D8:D42,B8:B42)</f>
        <v>1.7383332456557739</v>
      </c>
    </row>
    <row r="45" spans="1:8">
      <c r="A45" t="s">
        <v>51</v>
      </c>
      <c r="B45">
        <v>75.080000000000013</v>
      </c>
    </row>
    <row r="46" spans="1:8">
      <c r="A46" t="s">
        <v>52</v>
      </c>
      <c r="B46" s="38">
        <v>0.74485981811897384</v>
      </c>
    </row>
    <row r="48" spans="1:8">
      <c r="A48" t="s">
        <v>53</v>
      </c>
      <c r="B48">
        <v>5.56</v>
      </c>
      <c r="H48" s="18"/>
    </row>
    <row r="49" spans="1:8">
      <c r="A49" t="s">
        <v>54</v>
      </c>
      <c r="B49" s="47">
        <f>3.63/B48</f>
        <v>0.65287769784172667</v>
      </c>
      <c r="H49" s="18"/>
    </row>
    <row r="50" spans="1:8">
      <c r="A50" t="s">
        <v>55</v>
      </c>
      <c r="B50" s="47">
        <f>1.8/B48</f>
        <v>0.32374100719424465</v>
      </c>
      <c r="H50" s="18"/>
    </row>
    <row r="51" spans="1:8">
      <c r="A51" t="s">
        <v>56</v>
      </c>
      <c r="B51" s="34"/>
      <c r="H51" s="18"/>
    </row>
    <row r="52" spans="1:8">
      <c r="H52" s="18"/>
    </row>
    <row r="53" spans="1:8">
      <c r="A53" t="s">
        <v>57</v>
      </c>
      <c r="D53" s="22" t="s">
        <v>58</v>
      </c>
      <c r="E53" s="22" t="s">
        <v>59</v>
      </c>
      <c r="F53" s="22" t="s">
        <v>60</v>
      </c>
      <c r="H53" s="18"/>
    </row>
    <row r="54" spans="1:8">
      <c r="A54" t="s">
        <v>61</v>
      </c>
      <c r="B54" s="18">
        <v>11349219.598817291</v>
      </c>
      <c r="D54" s="48">
        <v>65.196153937909315</v>
      </c>
      <c r="E54" s="48">
        <v>80.732210598162652</v>
      </c>
      <c r="F54" s="48">
        <v>1247.921351099649</v>
      </c>
      <c r="G54" s="49"/>
      <c r="H54" s="18"/>
    </row>
    <row r="55" spans="1:8">
      <c r="A55" t="s">
        <v>62</v>
      </c>
      <c r="B55" s="18">
        <v>5942086.8802270787</v>
      </c>
      <c r="D55" s="48">
        <v>12.43946708604723</v>
      </c>
      <c r="E55" s="48">
        <v>15.866657733677989</v>
      </c>
      <c r="F55" s="48">
        <v>88.252366136519711</v>
      </c>
      <c r="G55" s="23"/>
      <c r="H55" s="50"/>
    </row>
    <row r="56" spans="1:8">
      <c r="A56" t="s">
        <v>63</v>
      </c>
      <c r="B56" s="18">
        <v>908429.40538637643</v>
      </c>
      <c r="D56" s="48">
        <v>13.57131236226296</v>
      </c>
      <c r="E56" s="48">
        <v>8.2836631348271794</v>
      </c>
      <c r="F56" s="48">
        <v>88.252366136519711</v>
      </c>
      <c r="G56" s="24"/>
      <c r="H56" s="18"/>
    </row>
    <row r="57" spans="1:8">
      <c r="A57" t="s">
        <v>64</v>
      </c>
      <c r="B57" s="18">
        <v>6837255.1264080349</v>
      </c>
      <c r="D57" s="48">
        <v>8.6978024288982123</v>
      </c>
      <c r="E57" s="48">
        <v>155.42418793618239</v>
      </c>
      <c r="F57" s="51"/>
      <c r="G57" s="23"/>
      <c r="H57" s="18"/>
    </row>
    <row r="58" spans="1:8">
      <c r="A58" t="s">
        <v>65</v>
      </c>
      <c r="B58" s="18">
        <v>170433003.48799899</v>
      </c>
      <c r="D58" s="48">
        <v>0.47793591357896781</v>
      </c>
      <c r="E58" s="48">
        <v>2.9139513279876379</v>
      </c>
      <c r="F58" s="48">
        <v>1.898815282585373</v>
      </c>
      <c r="G58" s="24"/>
      <c r="H58" s="18"/>
    </row>
    <row r="59" spans="1:8">
      <c r="A59" t="s">
        <v>66</v>
      </c>
      <c r="B59" s="18">
        <v>468632.89875230932</v>
      </c>
      <c r="D59" s="48">
        <v>120</v>
      </c>
      <c r="E59" s="48">
        <v>9.0485175825955985E-2</v>
      </c>
      <c r="F59" s="51"/>
      <c r="H59" s="50"/>
    </row>
    <row r="60" spans="1:8">
      <c r="C60" s="22" t="s">
        <v>67</v>
      </c>
      <c r="H60" s="50"/>
    </row>
    <row r="61" spans="1:8">
      <c r="A61" t="s">
        <v>68</v>
      </c>
      <c r="B61">
        <v>0</v>
      </c>
      <c r="C61" s="40">
        <v>0</v>
      </c>
      <c r="H61" s="50"/>
    </row>
    <row r="62" spans="1:8">
      <c r="A62" t="s">
        <v>69</v>
      </c>
      <c r="B62">
        <v>0</v>
      </c>
      <c r="C62" s="40">
        <v>0</v>
      </c>
      <c r="H62" s="50"/>
    </row>
    <row r="63" spans="1:8">
      <c r="D63" s="19"/>
      <c r="H63" s="50"/>
    </row>
    <row r="64" spans="1:8">
      <c r="D64" s="19"/>
      <c r="H64" s="50"/>
    </row>
    <row r="65" spans="4:8">
      <c r="D65" s="19"/>
      <c r="H65" s="50"/>
    </row>
    <row r="66" spans="4:8">
      <c r="D66" s="19"/>
      <c r="H66" s="50"/>
    </row>
    <row r="67" spans="4:8">
      <c r="D67" s="19"/>
      <c r="H67" s="50"/>
    </row>
    <row r="68" spans="4:8">
      <c r="H68" s="50"/>
    </row>
    <row r="69" spans="4:8">
      <c r="D69" s="19"/>
      <c r="H69" s="50"/>
    </row>
    <row r="70" spans="4:8">
      <c r="D70" s="19"/>
      <c r="H70" s="50"/>
    </row>
    <row r="71" spans="4:8">
      <c r="D71" s="19"/>
      <c r="H71" s="50"/>
    </row>
    <row r="72" spans="4:8">
      <c r="D72" s="19"/>
      <c r="H72" s="50"/>
    </row>
    <row r="73" spans="4:8">
      <c r="D73" s="19"/>
      <c r="H73" s="50"/>
    </row>
    <row r="74" spans="4:8">
      <c r="D74" s="19"/>
      <c r="H74" s="50"/>
    </row>
    <row r="75" spans="4:8">
      <c r="D75" s="19"/>
      <c r="H75" s="50"/>
    </row>
    <row r="76" spans="4:8">
      <c r="D76" s="19"/>
      <c r="H76" s="50"/>
    </row>
    <row r="77" spans="4:8">
      <c r="D77" s="19"/>
      <c r="H77" s="50"/>
    </row>
    <row r="78" spans="4:8">
      <c r="D78" s="19"/>
      <c r="H78" s="50"/>
    </row>
    <row r="79" spans="4:8">
      <c r="D79" s="19"/>
      <c r="H79" s="50"/>
    </row>
    <row r="80" spans="4:8">
      <c r="H80" s="50"/>
    </row>
    <row r="81" spans="8:8">
      <c r="H81" s="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71"/>
  <sheetViews>
    <sheetView topLeftCell="A30" workbookViewId="0">
      <selection activeCell="B57" sqref="B57"/>
    </sheetView>
  </sheetViews>
  <sheetFormatPr baseColWidth="10" defaultColWidth="10.875" defaultRowHeight="15.75"/>
  <cols>
    <col min="1" max="1" width="10.875" style="29" customWidth="1"/>
    <col min="2" max="2" width="46" style="29" customWidth="1"/>
    <col min="3" max="14" width="10.875" style="29" customWidth="1"/>
    <col min="15" max="16384" width="10.875" style="29"/>
  </cols>
  <sheetData>
    <row r="1" spans="1:8">
      <c r="A1" s="29" t="s">
        <v>70</v>
      </c>
      <c r="B1" s="29" t="s">
        <v>71</v>
      </c>
      <c r="C1" s="29" t="s">
        <v>72</v>
      </c>
      <c r="D1" s="29" t="s">
        <v>73</v>
      </c>
      <c r="E1" s="29" t="s">
        <v>74</v>
      </c>
      <c r="F1" s="29" t="s">
        <v>75</v>
      </c>
      <c r="G1" s="29" t="s">
        <v>76</v>
      </c>
      <c r="H1" s="29" t="s">
        <v>77</v>
      </c>
    </row>
    <row r="2" spans="1:8" ht="21" customHeight="1">
      <c r="A2" s="2">
        <v>1</v>
      </c>
      <c r="B2" s="2" t="s">
        <v>78</v>
      </c>
      <c r="C2" s="29">
        <v>1</v>
      </c>
    </row>
    <row r="3" spans="1:8" ht="18.95" customHeight="1">
      <c r="A3" s="3">
        <v>2</v>
      </c>
      <c r="B3" s="3" t="s">
        <v>79</v>
      </c>
      <c r="C3" s="29">
        <v>1</v>
      </c>
    </row>
    <row r="4" spans="1:8" ht="18.95" customHeight="1">
      <c r="A4" s="3">
        <v>2</v>
      </c>
      <c r="B4" s="3" t="s">
        <v>80</v>
      </c>
      <c r="C4" s="29">
        <v>1</v>
      </c>
    </row>
    <row r="5" spans="1:8" ht="18.95" customHeight="1">
      <c r="A5" s="3">
        <v>2</v>
      </c>
      <c r="B5" s="3" t="s">
        <v>81</v>
      </c>
      <c r="C5" s="29">
        <v>1</v>
      </c>
    </row>
    <row r="6" spans="1:8" ht="18.95" customHeight="1">
      <c r="A6" s="3">
        <v>2</v>
      </c>
      <c r="B6" s="3" t="s">
        <v>82</v>
      </c>
      <c r="C6" s="29">
        <v>1</v>
      </c>
    </row>
    <row r="7" spans="1:8" ht="18.95" customHeight="1">
      <c r="A7" s="3">
        <v>2</v>
      </c>
      <c r="B7" s="3" t="s">
        <v>83</v>
      </c>
      <c r="C7" s="29">
        <v>1</v>
      </c>
    </row>
    <row r="8" spans="1:8">
      <c r="A8" s="29">
        <v>3</v>
      </c>
      <c r="B8" s="29" t="s">
        <v>84</v>
      </c>
      <c r="C8" s="29">
        <v>1</v>
      </c>
    </row>
    <row r="9" spans="1:8">
      <c r="A9" s="29">
        <v>3</v>
      </c>
      <c r="B9" s="29" t="s">
        <v>85</v>
      </c>
      <c r="C9" s="29">
        <v>1</v>
      </c>
    </row>
    <row r="10" spans="1:8">
      <c r="A10" s="29">
        <v>3</v>
      </c>
      <c r="B10" s="29" t="s">
        <v>86</v>
      </c>
      <c r="C10" s="29">
        <v>1</v>
      </c>
    </row>
    <row r="11" spans="1:8" s="3" customFormat="1" ht="18.95" customHeight="1">
      <c r="A11" s="3">
        <v>2</v>
      </c>
      <c r="B11" s="3" t="s">
        <v>87</v>
      </c>
      <c r="C11" s="29">
        <v>1</v>
      </c>
    </row>
    <row r="12" spans="1:8" ht="21" customHeight="1">
      <c r="A12" s="2">
        <v>1</v>
      </c>
      <c r="B12" s="2" t="s">
        <v>88</v>
      </c>
      <c r="C12" s="29">
        <v>1</v>
      </c>
    </row>
    <row r="13" spans="1:8" ht="18.95" customHeight="1">
      <c r="A13" s="3">
        <v>2</v>
      </c>
      <c r="B13" s="3" t="s">
        <v>89</v>
      </c>
      <c r="C13" s="29">
        <v>1</v>
      </c>
    </row>
    <row r="14" spans="1:8">
      <c r="A14" s="29">
        <v>3</v>
      </c>
      <c r="B14" s="29" t="s">
        <v>90</v>
      </c>
      <c r="C14" s="29">
        <v>1</v>
      </c>
    </row>
    <row r="15" spans="1:8" ht="17.100000000000001" customHeight="1">
      <c r="A15" s="9">
        <v>4</v>
      </c>
      <c r="B15" s="11" t="s">
        <v>7</v>
      </c>
      <c r="C15" s="29">
        <v>1</v>
      </c>
    </row>
    <row r="16" spans="1:8" ht="17.100000000000001" customHeight="1">
      <c r="A16" s="9">
        <v>4</v>
      </c>
      <c r="B16" s="11" t="s">
        <v>8</v>
      </c>
      <c r="C16" s="29">
        <v>1</v>
      </c>
    </row>
    <row r="17" spans="1:3" ht="17.100000000000001" customHeight="1">
      <c r="A17" s="9">
        <v>4</v>
      </c>
      <c r="B17" s="11" t="s">
        <v>9</v>
      </c>
      <c r="C17" s="29">
        <v>1</v>
      </c>
    </row>
    <row r="18" spans="1:3" ht="17.100000000000001" customHeight="1">
      <c r="A18" s="9">
        <v>4</v>
      </c>
      <c r="B18" s="11" t="s">
        <v>10</v>
      </c>
      <c r="C18" s="29">
        <v>1</v>
      </c>
    </row>
    <row r="19" spans="1:3" ht="17.100000000000001" customHeight="1">
      <c r="A19" s="9">
        <v>4</v>
      </c>
      <c r="B19" s="11" t="s">
        <v>12</v>
      </c>
      <c r="C19" s="29">
        <v>1</v>
      </c>
    </row>
    <row r="20" spans="1:3" ht="17.100000000000001" customHeight="1">
      <c r="A20" s="9">
        <v>4</v>
      </c>
      <c r="B20" s="11" t="s">
        <v>14</v>
      </c>
      <c r="C20" s="29">
        <v>1</v>
      </c>
    </row>
    <row r="21" spans="1:3" ht="17.100000000000001" customHeight="1">
      <c r="A21" s="9">
        <v>4</v>
      </c>
      <c r="B21" s="11" t="s">
        <v>16</v>
      </c>
      <c r="C21" s="29">
        <v>1</v>
      </c>
    </row>
    <row r="22" spans="1:3" ht="17.100000000000001" customHeight="1">
      <c r="A22" s="29">
        <v>3</v>
      </c>
      <c r="B22" s="1" t="s">
        <v>91</v>
      </c>
      <c r="C22" s="29">
        <v>1</v>
      </c>
    </row>
    <row r="23" spans="1:3" ht="17.100000000000001" customHeight="1">
      <c r="A23" s="9">
        <v>4</v>
      </c>
      <c r="B23" s="11" t="s">
        <v>19</v>
      </c>
      <c r="C23" s="29">
        <v>1</v>
      </c>
    </row>
    <row r="24" spans="1:3" ht="17.100000000000001" customHeight="1">
      <c r="A24" s="9">
        <v>4</v>
      </c>
      <c r="B24" s="11" t="s">
        <v>21</v>
      </c>
      <c r="C24" s="29">
        <v>1</v>
      </c>
    </row>
    <row r="25" spans="1:3" ht="17.100000000000001" customHeight="1">
      <c r="A25" s="9">
        <v>4</v>
      </c>
      <c r="B25" s="11" t="s">
        <v>23</v>
      </c>
      <c r="C25" s="29">
        <v>1</v>
      </c>
    </row>
    <row r="26" spans="1:3" ht="17.100000000000001" customHeight="1">
      <c r="A26" s="9">
        <v>4</v>
      </c>
      <c r="B26" s="11" t="s">
        <v>25</v>
      </c>
      <c r="C26" s="29">
        <v>1</v>
      </c>
    </row>
    <row r="27" spans="1:3" ht="17.100000000000001" customHeight="1">
      <c r="A27" s="29">
        <v>3</v>
      </c>
      <c r="B27" s="1" t="s">
        <v>92</v>
      </c>
      <c r="C27" s="29">
        <v>1</v>
      </c>
    </row>
    <row r="28" spans="1:3" ht="17.100000000000001" customHeight="1">
      <c r="A28" s="9">
        <v>4</v>
      </c>
      <c r="B28" s="11" t="s">
        <v>26</v>
      </c>
      <c r="C28" s="29">
        <v>1</v>
      </c>
    </row>
    <row r="29" spans="1:3" ht="17.100000000000001" customHeight="1">
      <c r="A29" s="9">
        <v>4</v>
      </c>
      <c r="B29" s="11" t="s">
        <v>27</v>
      </c>
      <c r="C29" s="29">
        <v>1</v>
      </c>
    </row>
    <row r="30" spans="1:3" ht="17.100000000000001" customHeight="1">
      <c r="A30" s="9">
        <v>4</v>
      </c>
      <c r="B30" s="11" t="s">
        <v>93</v>
      </c>
      <c r="C30" s="29">
        <v>1</v>
      </c>
    </row>
    <row r="31" spans="1:3" ht="17.100000000000001" customHeight="1">
      <c r="A31" s="9">
        <v>4</v>
      </c>
      <c r="B31" s="11" t="s">
        <v>33</v>
      </c>
      <c r="C31" s="29">
        <v>1</v>
      </c>
    </row>
    <row r="32" spans="1:3" ht="17.100000000000001" customHeight="1">
      <c r="A32" s="9">
        <v>4</v>
      </c>
      <c r="B32" s="11" t="s">
        <v>34</v>
      </c>
      <c r="C32" s="29">
        <v>1</v>
      </c>
    </row>
    <row r="33" spans="1:3" ht="17.100000000000001" customHeight="1">
      <c r="A33" s="9">
        <v>4</v>
      </c>
      <c r="B33" s="11" t="s">
        <v>35</v>
      </c>
      <c r="C33" s="29">
        <v>1</v>
      </c>
    </row>
    <row r="34" spans="1:3" ht="17.100000000000001" customHeight="1">
      <c r="A34" s="9">
        <v>4</v>
      </c>
      <c r="B34" s="11" t="s">
        <v>28</v>
      </c>
      <c r="C34" s="29">
        <v>1</v>
      </c>
    </row>
    <row r="35" spans="1:3" ht="17.100000000000001" customHeight="1">
      <c r="A35" s="29">
        <v>3</v>
      </c>
      <c r="B35" s="1" t="s">
        <v>94</v>
      </c>
      <c r="C35" s="29">
        <v>1</v>
      </c>
    </row>
    <row r="36" spans="1:3" ht="17.100000000000001" customHeight="1">
      <c r="A36" s="9">
        <v>4</v>
      </c>
      <c r="B36" s="11" t="s">
        <v>95</v>
      </c>
      <c r="C36" s="29">
        <v>1</v>
      </c>
    </row>
    <row r="37" spans="1:3" ht="17.100000000000001" customHeight="1">
      <c r="A37" s="9">
        <v>4</v>
      </c>
      <c r="B37" s="11" t="s">
        <v>30</v>
      </c>
      <c r="C37" s="29">
        <v>1</v>
      </c>
    </row>
    <row r="38" spans="1:3" ht="17.100000000000001" customHeight="1">
      <c r="A38" s="9">
        <v>4</v>
      </c>
      <c r="B38" s="11" t="s">
        <v>31</v>
      </c>
      <c r="C38" s="29">
        <v>1</v>
      </c>
    </row>
    <row r="39" spans="1:3" ht="17.100000000000001" customHeight="1">
      <c r="A39" s="29">
        <v>3</v>
      </c>
      <c r="B39" s="1" t="s">
        <v>96</v>
      </c>
      <c r="C39" s="29">
        <v>1</v>
      </c>
    </row>
    <row r="40" spans="1:3" ht="17.100000000000001" customHeight="1">
      <c r="A40" s="9">
        <v>4</v>
      </c>
      <c r="B40" s="11" t="s">
        <v>97</v>
      </c>
      <c r="C40" s="29">
        <v>1</v>
      </c>
    </row>
    <row r="41" spans="1:3" ht="17.100000000000001" customHeight="1">
      <c r="A41" s="9">
        <v>4</v>
      </c>
      <c r="B41" s="11" t="s">
        <v>46</v>
      </c>
      <c r="C41" s="29">
        <v>1</v>
      </c>
    </row>
    <row r="42" spans="1:3" ht="17.100000000000001" customHeight="1">
      <c r="A42" s="9">
        <v>4</v>
      </c>
      <c r="B42" s="11" t="s">
        <v>98</v>
      </c>
      <c r="C42" s="29">
        <v>1</v>
      </c>
    </row>
    <row r="43" spans="1:3" ht="17.100000000000001" customHeight="1">
      <c r="A43" s="9">
        <v>4</v>
      </c>
      <c r="B43" s="11" t="s">
        <v>18</v>
      </c>
      <c r="C43" s="29">
        <v>1</v>
      </c>
    </row>
    <row r="44" spans="1:3" ht="17.100000000000001" customHeight="1">
      <c r="A44" s="29">
        <v>3</v>
      </c>
      <c r="B44" s="1" t="s">
        <v>99</v>
      </c>
      <c r="C44" s="29">
        <v>1</v>
      </c>
    </row>
    <row r="45" spans="1:3" ht="17.100000000000001" customHeight="1">
      <c r="A45" s="9">
        <v>4</v>
      </c>
      <c r="B45" s="11" t="s">
        <v>36</v>
      </c>
      <c r="C45" s="29">
        <v>1</v>
      </c>
    </row>
    <row r="46" spans="1:3" ht="17.100000000000001" customHeight="1">
      <c r="A46" s="9">
        <v>4</v>
      </c>
      <c r="B46" s="11" t="s">
        <v>37</v>
      </c>
      <c r="C46" s="29">
        <v>1</v>
      </c>
    </row>
    <row r="47" spans="1:3" ht="17.100000000000001" customHeight="1">
      <c r="A47" s="9">
        <v>4</v>
      </c>
      <c r="B47" s="11" t="s">
        <v>38</v>
      </c>
      <c r="C47" s="29">
        <v>1</v>
      </c>
    </row>
    <row r="48" spans="1:3" ht="17.100000000000001" customHeight="1">
      <c r="A48" s="9">
        <v>4</v>
      </c>
      <c r="B48" s="11" t="s">
        <v>39</v>
      </c>
      <c r="C48" s="29">
        <v>1</v>
      </c>
    </row>
    <row r="49" spans="1:3" ht="17.100000000000001" customHeight="1">
      <c r="A49" s="9">
        <v>4</v>
      </c>
      <c r="B49" s="11" t="s">
        <v>40</v>
      </c>
      <c r="C49" s="29">
        <v>1</v>
      </c>
    </row>
    <row r="50" spans="1:3" ht="17.100000000000001" customHeight="1">
      <c r="A50" s="9">
        <v>4</v>
      </c>
      <c r="B50" s="11" t="s">
        <v>41</v>
      </c>
      <c r="C50" s="29">
        <v>1</v>
      </c>
    </row>
    <row r="51" spans="1:3" ht="17.100000000000001" customHeight="1">
      <c r="A51" s="9">
        <v>4</v>
      </c>
      <c r="B51" s="11" t="s">
        <v>42</v>
      </c>
      <c r="C51" s="29">
        <v>1</v>
      </c>
    </row>
    <row r="52" spans="1:3" ht="17.100000000000001" customHeight="1">
      <c r="A52" s="29">
        <v>3</v>
      </c>
      <c r="B52" s="10" t="s">
        <v>100</v>
      </c>
      <c r="C52" s="29">
        <v>1</v>
      </c>
    </row>
    <row r="53" spans="1:3" ht="17.100000000000001" customHeight="1">
      <c r="A53" s="9">
        <v>4</v>
      </c>
      <c r="B53" s="11" t="s">
        <v>44</v>
      </c>
      <c r="C53" s="29">
        <v>1</v>
      </c>
    </row>
    <row r="54" spans="1:3" ht="17.100000000000001" customHeight="1">
      <c r="A54" s="9">
        <v>4</v>
      </c>
      <c r="B54" s="11" t="s">
        <v>43</v>
      </c>
      <c r="C54" s="29">
        <v>1</v>
      </c>
    </row>
    <row r="55" spans="1:3" ht="17.100000000000001" customHeight="1">
      <c r="A55" s="29">
        <v>3</v>
      </c>
      <c r="B55" s="1" t="s">
        <v>48</v>
      </c>
      <c r="C55" s="29">
        <v>1</v>
      </c>
    </row>
    <row r="56" spans="1:3" ht="20.100000000000001" customHeight="1">
      <c r="A56" s="3">
        <v>2</v>
      </c>
      <c r="B56" s="4" t="s">
        <v>101</v>
      </c>
      <c r="C56" s="29">
        <v>1</v>
      </c>
    </row>
    <row r="57" spans="1:3" ht="20.100000000000001" customHeight="1">
      <c r="A57" s="3">
        <v>2</v>
      </c>
      <c r="B57" s="4" t="s">
        <v>49</v>
      </c>
      <c r="C57" s="29">
        <v>1</v>
      </c>
    </row>
    <row r="58" spans="1:3" ht="21" customHeight="1">
      <c r="A58" s="2">
        <v>1</v>
      </c>
      <c r="B58" s="2" t="s">
        <v>102</v>
      </c>
    </row>
    <row r="59" spans="1:3" ht="21" customHeight="1">
      <c r="A59" s="3">
        <v>2</v>
      </c>
      <c r="B59" s="3" t="s">
        <v>103</v>
      </c>
      <c r="C59" s="29">
        <v>1</v>
      </c>
    </row>
    <row r="60" spans="1:3" ht="18.95" customHeight="1">
      <c r="A60" s="29">
        <v>3</v>
      </c>
      <c r="B60" s="29" t="s">
        <v>104</v>
      </c>
      <c r="C60" s="29">
        <v>1</v>
      </c>
    </row>
    <row r="61" spans="1:3" ht="18.95" customHeight="1">
      <c r="A61" s="29">
        <v>3</v>
      </c>
      <c r="B61" s="29" t="s">
        <v>105</v>
      </c>
      <c r="C61" s="29">
        <v>1</v>
      </c>
    </row>
    <row r="62" spans="1:3" ht="18.95" customHeight="1">
      <c r="A62" s="29">
        <v>3</v>
      </c>
      <c r="B62" s="29" t="s">
        <v>106</v>
      </c>
      <c r="C62" s="29">
        <v>1</v>
      </c>
    </row>
    <row r="63" spans="1:3" ht="18.95" customHeight="1">
      <c r="A63" s="29">
        <v>3</v>
      </c>
      <c r="B63" s="29" t="s">
        <v>107</v>
      </c>
      <c r="C63" s="29">
        <v>1</v>
      </c>
    </row>
    <row r="64" spans="1:3" ht="18.95" customHeight="1">
      <c r="A64" s="29">
        <v>3</v>
      </c>
      <c r="B64" s="29" t="s">
        <v>108</v>
      </c>
      <c r="C64" s="29">
        <v>1</v>
      </c>
    </row>
    <row r="65" spans="1:2" ht="18.95" customHeight="1">
      <c r="A65" s="3">
        <v>2</v>
      </c>
      <c r="B65" s="3" t="s">
        <v>109</v>
      </c>
    </row>
    <row r="66" spans="1:2" ht="18.95" customHeight="1">
      <c r="A66" s="29">
        <v>3</v>
      </c>
      <c r="B66" s="29" t="s">
        <v>110</v>
      </c>
    </row>
    <row r="67" spans="1:2" ht="18.95" customHeight="1">
      <c r="A67" s="29">
        <v>3</v>
      </c>
      <c r="B67" s="29" t="s">
        <v>111</v>
      </c>
    </row>
    <row r="68" spans="1:2" ht="18.95" customHeight="1">
      <c r="A68" s="29">
        <v>3</v>
      </c>
      <c r="B68" s="29" t="s">
        <v>112</v>
      </c>
    </row>
    <row r="69" spans="1:2" ht="18.95" customHeight="1">
      <c r="A69" s="29">
        <v>3</v>
      </c>
      <c r="B69" s="29" t="s">
        <v>113</v>
      </c>
    </row>
    <row r="70" spans="1:2" ht="18.95" customHeight="1">
      <c r="A70" s="29">
        <v>3</v>
      </c>
      <c r="B70" s="29" t="s">
        <v>114</v>
      </c>
    </row>
    <row r="71" spans="1:2" ht="18.95" customHeight="1">
      <c r="A71" s="29">
        <v>3</v>
      </c>
      <c r="B71" s="29" t="s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H16"/>
  <sheetViews>
    <sheetView workbookViewId="0">
      <selection activeCell="A15" sqref="A15:B16"/>
    </sheetView>
  </sheetViews>
  <sheetFormatPr baseColWidth="10" defaultColWidth="10.875" defaultRowHeight="15.75"/>
  <cols>
    <col min="1" max="1" width="10.875" style="29" customWidth="1"/>
    <col min="2" max="2" width="46" style="29" customWidth="1"/>
    <col min="3" max="3" width="10.875" style="29" customWidth="1"/>
    <col min="4" max="4" width="25.5" style="29" bestFit="1" customWidth="1"/>
    <col min="5" max="14" width="10.875" style="29" customWidth="1"/>
    <col min="15" max="16384" width="10.875" style="29"/>
  </cols>
  <sheetData>
    <row r="1" spans="1:8">
      <c r="A1" s="29" t="s">
        <v>70</v>
      </c>
      <c r="B1" s="29" t="s">
        <v>116</v>
      </c>
      <c r="C1" s="29" t="s">
        <v>72</v>
      </c>
      <c r="D1" s="29" t="s">
        <v>73</v>
      </c>
      <c r="E1" s="29" t="s">
        <v>117</v>
      </c>
      <c r="F1" s="29" t="s">
        <v>75</v>
      </c>
      <c r="G1" s="29" t="s">
        <v>76</v>
      </c>
      <c r="H1" s="29" t="s">
        <v>77</v>
      </c>
    </row>
    <row r="2" spans="1:8" ht="21" customHeight="1">
      <c r="A2" s="2">
        <v>1</v>
      </c>
      <c r="B2" s="2" t="s">
        <v>118</v>
      </c>
      <c r="C2" s="29">
        <v>1</v>
      </c>
    </row>
    <row r="3" spans="1:8" ht="21" customHeight="1">
      <c r="A3" s="2">
        <v>1</v>
      </c>
      <c r="B3" s="2" t="s">
        <v>119</v>
      </c>
      <c r="C3" s="29">
        <v>1</v>
      </c>
    </row>
    <row r="4" spans="1:8" ht="21" customHeight="1">
      <c r="A4" s="2">
        <v>1</v>
      </c>
      <c r="B4" s="2" t="s">
        <v>120</v>
      </c>
      <c r="C4" s="29">
        <v>1</v>
      </c>
    </row>
    <row r="5" spans="1:8" s="7" customFormat="1" ht="21" customHeight="1">
      <c r="A5" s="2">
        <v>1</v>
      </c>
      <c r="B5" s="2" t="s">
        <v>121</v>
      </c>
      <c r="C5" s="7">
        <v>1</v>
      </c>
    </row>
    <row r="6" spans="1:8" s="7" customFormat="1" ht="18.95" customHeight="1">
      <c r="A6" s="3">
        <v>2</v>
      </c>
      <c r="B6" s="3" t="s">
        <v>122</v>
      </c>
      <c r="C6" s="7">
        <v>1</v>
      </c>
    </row>
    <row r="7" spans="1:8" s="7" customFormat="1" ht="18.95" customHeight="1">
      <c r="A7" s="3">
        <v>2</v>
      </c>
      <c r="B7" s="3" t="s">
        <v>123</v>
      </c>
      <c r="C7" s="7">
        <v>1</v>
      </c>
    </row>
    <row r="8" spans="1:8" ht="18.95" customHeight="1">
      <c r="A8" s="3">
        <v>2</v>
      </c>
      <c r="B8" s="3" t="s">
        <v>124</v>
      </c>
      <c r="C8" s="29">
        <v>1</v>
      </c>
      <c r="G8" s="7"/>
      <c r="H8" s="7"/>
    </row>
    <row r="9" spans="1:8" ht="18.95" customHeight="1">
      <c r="A9" s="3">
        <v>2</v>
      </c>
      <c r="B9" s="3" t="s">
        <v>125</v>
      </c>
      <c r="C9" s="29">
        <v>1</v>
      </c>
      <c r="G9" s="7"/>
      <c r="H9" s="7"/>
    </row>
    <row r="10" spans="1:8" ht="18.95" customHeight="1">
      <c r="A10" s="3">
        <v>2</v>
      </c>
      <c r="B10" s="3" t="s">
        <v>65</v>
      </c>
      <c r="C10" s="29">
        <v>1</v>
      </c>
      <c r="G10" s="7"/>
      <c r="H10" s="7"/>
    </row>
    <row r="11" spans="1:8" ht="18.95" customHeight="1">
      <c r="A11" s="3">
        <v>2</v>
      </c>
      <c r="B11" s="3" t="s">
        <v>126</v>
      </c>
      <c r="C11" s="29">
        <v>1</v>
      </c>
      <c r="G11" s="7"/>
      <c r="H11" s="7"/>
    </row>
    <row r="12" spans="1:8" ht="21" customHeight="1">
      <c r="A12" s="2">
        <v>1</v>
      </c>
      <c r="B12" s="2" t="s">
        <v>127</v>
      </c>
      <c r="G12" s="7"/>
      <c r="H12" s="7"/>
    </row>
    <row r="13" spans="1:8" ht="21" customHeight="1">
      <c r="A13" s="2">
        <v>1</v>
      </c>
      <c r="B13" s="2" t="s">
        <v>128</v>
      </c>
      <c r="G13" s="7"/>
      <c r="H13" s="7"/>
    </row>
    <row r="14" spans="1:8" ht="21" customHeight="1">
      <c r="A14" s="2">
        <v>1</v>
      </c>
      <c r="B14" s="2" t="s">
        <v>129</v>
      </c>
      <c r="G14" s="7"/>
      <c r="H14" s="7"/>
    </row>
    <row r="15" spans="1:8" ht="21" customHeight="1">
      <c r="A15" s="2">
        <v>1</v>
      </c>
      <c r="B15" s="2" t="s">
        <v>130</v>
      </c>
      <c r="G15" s="7"/>
      <c r="H15" s="7"/>
    </row>
    <row r="16" spans="1:8" ht="21" customHeight="1">
      <c r="A16" s="2">
        <v>1</v>
      </c>
      <c r="B16" s="2" t="s">
        <v>131</v>
      </c>
    </row>
  </sheetData>
  <conditionalFormatting sqref="B8:B10 B17:B47 B12:B15">
    <cfRule type="cellIs" dxfId="14" priority="3" stopIfTrue="1" operator="equal">
      <formula>"NULL"</formula>
    </cfRule>
  </conditionalFormatting>
  <conditionalFormatting sqref="B16">
    <cfRule type="cellIs" dxfId="13" priority="1" stopIfTrue="1" operator="equal">
      <formula>"NULL"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45"/>
  <sheetViews>
    <sheetView topLeftCell="B68" zoomScale="75" workbookViewId="0">
      <selection activeCell="K92" sqref="K92"/>
    </sheetView>
  </sheetViews>
  <sheetFormatPr baseColWidth="10" defaultColWidth="8.875" defaultRowHeight="15.75"/>
  <cols>
    <col min="1" max="1" width="23.125" style="36" bestFit="1" customWidth="1"/>
    <col min="2" max="2" width="40.875" style="17" bestFit="1" customWidth="1"/>
    <col min="15" max="15" width="8.875" style="36" customWidth="1"/>
  </cols>
  <sheetData>
    <row r="1" spans="1:17">
      <c r="C1" s="26"/>
      <c r="D1" s="26"/>
      <c r="E1" s="26"/>
      <c r="F1" s="28"/>
      <c r="G1" s="27"/>
      <c r="H1" s="27"/>
      <c r="I1" s="27"/>
      <c r="J1" s="27"/>
      <c r="K1" s="27"/>
      <c r="L1" s="27"/>
      <c r="M1" s="28"/>
      <c r="N1" s="28"/>
      <c r="O1" s="28"/>
    </row>
    <row r="2" spans="1:17">
      <c r="C2" s="31" t="s">
        <v>118</v>
      </c>
      <c r="D2" s="31" t="s">
        <v>119</v>
      </c>
      <c r="E2" s="31" t="s">
        <v>120</v>
      </c>
      <c r="F2" s="31" t="s">
        <v>121</v>
      </c>
      <c r="G2" s="31" t="s">
        <v>122</v>
      </c>
      <c r="H2" s="31" t="s">
        <v>123</v>
      </c>
      <c r="I2" s="31" t="s">
        <v>124</v>
      </c>
      <c r="J2" s="31" t="s">
        <v>125</v>
      </c>
      <c r="K2" s="31" t="s">
        <v>65</v>
      </c>
      <c r="L2" s="31" t="s">
        <v>126</v>
      </c>
      <c r="M2" s="31" t="s">
        <v>127</v>
      </c>
      <c r="N2" s="31" t="s">
        <v>128</v>
      </c>
      <c r="O2" s="31" t="s">
        <v>129</v>
      </c>
      <c r="P2" s="31" t="s">
        <v>130</v>
      </c>
      <c r="Q2" s="31" t="s">
        <v>131</v>
      </c>
    </row>
    <row r="3" spans="1:17">
      <c r="A3" s="28"/>
      <c r="B3" s="31" t="s">
        <v>78</v>
      </c>
      <c r="C3" s="8">
        <v>1</v>
      </c>
      <c r="D3" s="37"/>
      <c r="E3" s="37"/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37"/>
      <c r="P3" s="37"/>
      <c r="Q3" s="37"/>
    </row>
    <row r="4" spans="1:17">
      <c r="A4" s="28"/>
      <c r="B4" s="31" t="s">
        <v>79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8">
        <v>1</v>
      </c>
      <c r="O4" s="37"/>
      <c r="P4" s="37"/>
      <c r="Q4" s="37"/>
    </row>
    <row r="5" spans="1:17" ht="18.95" customHeight="1">
      <c r="A5" s="28"/>
      <c r="B5" s="31" t="s">
        <v>80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8">
        <v>1</v>
      </c>
      <c r="N5" s="37"/>
      <c r="O5" s="37"/>
      <c r="P5" s="37"/>
      <c r="Q5" s="37"/>
    </row>
    <row r="6" spans="1:17" ht="18.95" customHeight="1">
      <c r="A6" s="28"/>
      <c r="B6" s="31" t="s">
        <v>81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8">
        <v>1</v>
      </c>
      <c r="N6" s="37"/>
      <c r="O6" s="37"/>
      <c r="P6" s="37"/>
      <c r="Q6" s="37"/>
    </row>
    <row r="7" spans="1:17">
      <c r="A7" s="28"/>
      <c r="B7" s="31" t="s">
        <v>82</v>
      </c>
      <c r="C7" s="8">
        <v>1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7">
      <c r="A8" s="26"/>
      <c r="B8" s="31" t="s">
        <v>83</v>
      </c>
      <c r="C8" s="37"/>
      <c r="D8" s="37"/>
      <c r="E8" s="37"/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37"/>
      <c r="N8" s="37"/>
      <c r="O8" s="37"/>
      <c r="P8" s="37"/>
      <c r="Q8" s="37"/>
    </row>
    <row r="9" spans="1:17">
      <c r="A9" s="27"/>
      <c r="B9" s="31" t="s">
        <v>84</v>
      </c>
      <c r="C9" s="37"/>
      <c r="D9" s="37"/>
      <c r="E9" s="37"/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37"/>
      <c r="N9" s="37"/>
      <c r="O9" s="37"/>
      <c r="P9" s="37"/>
      <c r="Q9" s="37"/>
    </row>
    <row r="10" spans="1:17">
      <c r="A10" s="27"/>
      <c r="B10" s="31" t="s">
        <v>85</v>
      </c>
      <c r="C10" s="37"/>
      <c r="D10" s="37"/>
      <c r="E10" s="37"/>
      <c r="F10" s="8">
        <v>1</v>
      </c>
      <c r="G10" s="37"/>
      <c r="H10" s="37"/>
      <c r="I10" s="37"/>
      <c r="J10" s="37"/>
      <c r="K10" s="8">
        <v>1</v>
      </c>
      <c r="L10" s="37"/>
      <c r="M10" s="37"/>
      <c r="N10" s="37"/>
      <c r="O10" s="37"/>
      <c r="P10" s="37"/>
      <c r="Q10" s="37"/>
    </row>
    <row r="11" spans="1:17">
      <c r="A11" s="27"/>
      <c r="B11" s="31" t="s">
        <v>86</v>
      </c>
      <c r="C11" s="37"/>
      <c r="D11" s="37"/>
      <c r="E11" s="37"/>
      <c r="F11" s="8">
        <v>1</v>
      </c>
      <c r="G11" s="8">
        <v>1</v>
      </c>
      <c r="H11" s="8">
        <v>1</v>
      </c>
      <c r="I11" s="8">
        <v>1</v>
      </c>
      <c r="J11" s="37"/>
      <c r="K11" s="37"/>
      <c r="L11" s="8">
        <v>1</v>
      </c>
      <c r="M11" s="37"/>
      <c r="N11" s="37"/>
      <c r="O11" s="37"/>
      <c r="P11" s="37"/>
      <c r="Q11" s="37"/>
    </row>
    <row r="12" spans="1:17">
      <c r="B12" s="35" t="s">
        <v>87</v>
      </c>
      <c r="D12" s="22">
        <v>1</v>
      </c>
      <c r="E12" s="22">
        <v>1</v>
      </c>
    </row>
    <row r="13" spans="1:17">
      <c r="A13" s="28"/>
      <c r="B13" s="31" t="s">
        <v>88</v>
      </c>
      <c r="C13" s="37"/>
      <c r="D13" s="8">
        <v>1</v>
      </c>
      <c r="E13" s="8">
        <v>1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8">
        <v>1</v>
      </c>
      <c r="Q13" s="37"/>
    </row>
    <row r="14" spans="1:17">
      <c r="A14" s="28"/>
      <c r="B14" s="31" t="s">
        <v>89</v>
      </c>
      <c r="C14" s="37"/>
      <c r="D14" s="8">
        <v>1</v>
      </c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8">
        <v>1</v>
      </c>
      <c r="Q14" s="37"/>
    </row>
    <row r="15" spans="1:17">
      <c r="A15" s="28"/>
      <c r="B15" s="31" t="s">
        <v>90</v>
      </c>
      <c r="C15" s="37"/>
      <c r="D15" s="8">
        <v>1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8">
        <v>1</v>
      </c>
      <c r="Q15" s="37"/>
    </row>
    <row r="16" spans="1:17">
      <c r="A16" s="37"/>
      <c r="B16" s="31" t="s">
        <v>7</v>
      </c>
      <c r="C16" s="37"/>
      <c r="D16" s="8">
        <v>1</v>
      </c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0">
        <v>1</v>
      </c>
      <c r="Q16" s="37"/>
    </row>
    <row r="17" spans="1:17">
      <c r="A17" s="37"/>
      <c r="B17" s="31" t="s">
        <v>8</v>
      </c>
      <c r="C17" s="37"/>
      <c r="D17" s="8">
        <v>1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8">
        <v>1</v>
      </c>
      <c r="Q17" s="37"/>
    </row>
    <row r="18" spans="1:17">
      <c r="A18" s="37"/>
      <c r="B18" s="31" t="s">
        <v>9</v>
      </c>
      <c r="C18" s="37"/>
      <c r="D18" s="8">
        <v>1</v>
      </c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8">
        <v>1</v>
      </c>
      <c r="Q18" s="37"/>
    </row>
    <row r="19" spans="1:17">
      <c r="A19" s="37"/>
      <c r="B19" s="31" t="s">
        <v>10</v>
      </c>
      <c r="C19" s="37"/>
      <c r="D19" s="8">
        <v>1</v>
      </c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8">
        <v>1</v>
      </c>
      <c r="Q19" s="37"/>
    </row>
    <row r="20" spans="1:17">
      <c r="A20" s="37"/>
      <c r="B20" s="31" t="s">
        <v>12</v>
      </c>
      <c r="C20" s="37"/>
      <c r="D20" s="8">
        <v>1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8">
        <v>1</v>
      </c>
      <c r="Q20" s="37"/>
    </row>
    <row r="21" spans="1:17">
      <c r="A21" s="37"/>
      <c r="B21" s="31" t="s">
        <v>14</v>
      </c>
      <c r="C21" s="37"/>
      <c r="D21" s="8">
        <v>1</v>
      </c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8">
        <v>1</v>
      </c>
      <c r="Q21" s="37"/>
    </row>
    <row r="22" spans="1:17">
      <c r="A22" s="37"/>
      <c r="B22" s="31" t="s">
        <v>16</v>
      </c>
      <c r="C22" s="37"/>
      <c r="D22" s="8">
        <v>1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8">
        <v>1</v>
      </c>
      <c r="Q22" s="37"/>
    </row>
    <row r="23" spans="1:17">
      <c r="A23" s="28"/>
      <c r="B23" s="31" t="s">
        <v>91</v>
      </c>
      <c r="C23" s="37"/>
      <c r="D23" s="8">
        <v>1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8">
        <v>1</v>
      </c>
      <c r="Q23" s="37"/>
    </row>
    <row r="24" spans="1:17">
      <c r="A24" s="37"/>
      <c r="B24" s="31" t="s">
        <v>19</v>
      </c>
      <c r="C24" s="37"/>
      <c r="D24" s="8">
        <v>1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8">
        <v>1</v>
      </c>
      <c r="Q24" s="37"/>
    </row>
    <row r="25" spans="1:17">
      <c r="A25" s="25"/>
      <c r="B25" s="31" t="s">
        <v>21</v>
      </c>
      <c r="C25" s="37"/>
      <c r="D25" s="8">
        <v>1</v>
      </c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8">
        <v>1</v>
      </c>
      <c r="Q25" s="37"/>
    </row>
    <row r="26" spans="1:17">
      <c r="A26" s="25"/>
      <c r="B26" s="31" t="s">
        <v>23</v>
      </c>
      <c r="C26" s="37"/>
      <c r="D26" s="8">
        <v>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8">
        <v>1</v>
      </c>
      <c r="Q26" s="37"/>
    </row>
    <row r="27" spans="1:17">
      <c r="A27" s="25"/>
      <c r="B27" s="31" t="s">
        <v>25</v>
      </c>
      <c r="C27" s="37"/>
      <c r="D27" s="8">
        <v>1</v>
      </c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8">
        <v>1</v>
      </c>
      <c r="Q27" s="37"/>
    </row>
    <row r="28" spans="1:17" ht="17.100000000000001" customHeight="1">
      <c r="A28" s="5"/>
      <c r="B28" s="31" t="s">
        <v>92</v>
      </c>
      <c r="C28" s="37"/>
      <c r="D28" s="8"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8">
        <v>1</v>
      </c>
      <c r="Q28" s="37"/>
    </row>
    <row r="29" spans="1:17">
      <c r="A29" s="25"/>
      <c r="B29" s="31" t="s">
        <v>26</v>
      </c>
      <c r="C29" s="37"/>
      <c r="D29" s="8">
        <v>1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8">
        <v>1</v>
      </c>
      <c r="Q29" s="37"/>
    </row>
    <row r="30" spans="1:17">
      <c r="A30" s="25"/>
      <c r="B30" s="31" t="s">
        <v>27</v>
      </c>
      <c r="C30" s="37"/>
      <c r="D30" s="8">
        <v>1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8">
        <v>1</v>
      </c>
      <c r="Q30" s="37"/>
    </row>
    <row r="31" spans="1:17">
      <c r="A31" s="25"/>
      <c r="B31" s="31" t="s">
        <v>93</v>
      </c>
      <c r="C31" s="37"/>
      <c r="D31" s="8">
        <v>1</v>
      </c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8">
        <v>1</v>
      </c>
      <c r="Q31" s="37"/>
    </row>
    <row r="32" spans="1:17">
      <c r="A32" s="25"/>
      <c r="B32" s="31" t="s">
        <v>33</v>
      </c>
      <c r="C32" s="37"/>
      <c r="D32" s="8">
        <v>1</v>
      </c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8">
        <v>1</v>
      </c>
      <c r="Q32" s="37"/>
    </row>
    <row r="33" spans="1:17">
      <c r="A33" s="25"/>
      <c r="B33" s="31" t="s">
        <v>34</v>
      </c>
      <c r="C33" s="37"/>
      <c r="D33" s="8">
        <v>1</v>
      </c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8">
        <v>1</v>
      </c>
      <c r="Q33" s="37"/>
    </row>
    <row r="34" spans="1:17">
      <c r="A34" s="25"/>
      <c r="B34" s="31" t="s">
        <v>35</v>
      </c>
      <c r="C34" s="37"/>
      <c r="D34" s="8">
        <v>1</v>
      </c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8">
        <v>1</v>
      </c>
      <c r="Q34" s="37"/>
    </row>
    <row r="35" spans="1:17">
      <c r="A35" s="25"/>
      <c r="B35" s="31" t="s">
        <v>28</v>
      </c>
      <c r="C35" s="37"/>
      <c r="D35" s="8">
        <v>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8">
        <v>1</v>
      </c>
      <c r="Q35" s="37"/>
    </row>
    <row r="36" spans="1:17">
      <c r="A36" s="5"/>
      <c r="B36" s="31" t="s">
        <v>94</v>
      </c>
      <c r="C36" s="37"/>
      <c r="D36" s="8">
        <v>1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8">
        <v>1</v>
      </c>
      <c r="Q36" s="37"/>
    </row>
    <row r="37" spans="1:17">
      <c r="A37" s="25"/>
      <c r="B37" s="31" t="s">
        <v>95</v>
      </c>
      <c r="C37" s="37"/>
      <c r="D37" s="8">
        <v>1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8">
        <v>1</v>
      </c>
      <c r="Q37" s="37"/>
    </row>
    <row r="38" spans="1:17">
      <c r="A38" s="25"/>
      <c r="B38" s="31" t="s">
        <v>30</v>
      </c>
      <c r="C38" s="37"/>
      <c r="D38" s="8">
        <v>1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8">
        <v>1</v>
      </c>
      <c r="Q38" s="37"/>
    </row>
    <row r="39" spans="1:17">
      <c r="A39" s="25"/>
      <c r="B39" s="31" t="s">
        <v>31</v>
      </c>
      <c r="C39" s="37"/>
      <c r="D39" s="8">
        <v>1</v>
      </c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8">
        <v>1</v>
      </c>
      <c r="Q39" s="37"/>
    </row>
    <row r="40" spans="1:17">
      <c r="A40" s="5"/>
      <c r="B40" s="31" t="s">
        <v>96</v>
      </c>
      <c r="C40" s="37"/>
      <c r="D40" s="8">
        <v>1</v>
      </c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8">
        <v>1</v>
      </c>
      <c r="Q40" s="37"/>
    </row>
    <row r="41" spans="1:17">
      <c r="A41" s="25"/>
      <c r="B41" s="31" t="s">
        <v>97</v>
      </c>
      <c r="C41" s="37"/>
      <c r="D41" s="8">
        <v>1</v>
      </c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8">
        <v>1</v>
      </c>
      <c r="Q41" s="37"/>
    </row>
    <row r="42" spans="1:17">
      <c r="A42" s="25"/>
      <c r="B42" s="31" t="s">
        <v>46</v>
      </c>
      <c r="C42" s="37"/>
      <c r="D42" s="8">
        <v>1</v>
      </c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8">
        <v>1</v>
      </c>
      <c r="Q42" s="37"/>
    </row>
    <row r="43" spans="1:17">
      <c r="A43" s="25"/>
      <c r="B43" s="31" t="s">
        <v>98</v>
      </c>
      <c r="C43" s="37"/>
      <c r="D43" s="8">
        <v>1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8">
        <v>1</v>
      </c>
      <c r="Q43" s="37"/>
    </row>
    <row r="44" spans="1:17">
      <c r="A44" s="25"/>
      <c r="B44" s="31" t="s">
        <v>18</v>
      </c>
      <c r="C44" s="37"/>
      <c r="D44" s="8">
        <v>1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8">
        <v>1</v>
      </c>
      <c r="Q44" s="37"/>
    </row>
    <row r="45" spans="1:17">
      <c r="A45" s="5"/>
      <c r="B45" s="31" t="s">
        <v>99</v>
      </c>
      <c r="C45" s="37"/>
      <c r="D45" s="8">
        <v>1</v>
      </c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8">
        <v>1</v>
      </c>
      <c r="Q45" s="37"/>
    </row>
    <row r="46" spans="1:17">
      <c r="A46" s="25"/>
      <c r="B46" s="31" t="s">
        <v>36</v>
      </c>
      <c r="C46" s="37"/>
      <c r="D46" s="8">
        <v>1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8">
        <v>1</v>
      </c>
      <c r="Q46" s="37"/>
    </row>
    <row r="47" spans="1:17">
      <c r="A47" s="25"/>
      <c r="B47" s="31" t="s">
        <v>37</v>
      </c>
      <c r="C47" s="37"/>
      <c r="D47" s="8">
        <v>1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8">
        <v>1</v>
      </c>
      <c r="Q47" s="37"/>
    </row>
    <row r="48" spans="1:17">
      <c r="A48" s="25"/>
      <c r="B48" s="31" t="s">
        <v>38</v>
      </c>
      <c r="C48" s="37"/>
      <c r="D48" s="8">
        <v>1</v>
      </c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8">
        <v>1</v>
      </c>
      <c r="Q48" s="37"/>
    </row>
    <row r="49" spans="1:17">
      <c r="A49" s="25"/>
      <c r="B49" s="31" t="s">
        <v>39</v>
      </c>
      <c r="C49" s="37"/>
      <c r="D49" s="8">
        <v>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8">
        <v>1</v>
      </c>
      <c r="Q49" s="37"/>
    </row>
    <row r="50" spans="1:17">
      <c r="A50" s="25"/>
      <c r="B50" s="31" t="s">
        <v>40</v>
      </c>
      <c r="C50" s="37"/>
      <c r="D50" s="8">
        <v>1</v>
      </c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8">
        <v>1</v>
      </c>
      <c r="Q50" s="37"/>
    </row>
    <row r="51" spans="1:17">
      <c r="A51" s="25"/>
      <c r="B51" s="31" t="s">
        <v>41</v>
      </c>
      <c r="C51" s="37"/>
      <c r="D51" s="8">
        <v>1</v>
      </c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8">
        <v>1</v>
      </c>
      <c r="Q51" s="37"/>
    </row>
    <row r="52" spans="1:17">
      <c r="A52" s="25"/>
      <c r="B52" s="31" t="s">
        <v>42</v>
      </c>
      <c r="C52" s="37"/>
      <c r="D52" s="8">
        <v>1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8">
        <v>1</v>
      </c>
      <c r="Q52" s="37"/>
    </row>
    <row r="53" spans="1:17">
      <c r="A53" s="5"/>
      <c r="B53" s="31" t="s">
        <v>100</v>
      </c>
      <c r="C53" s="37"/>
      <c r="D53" s="8">
        <v>1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8">
        <v>1</v>
      </c>
      <c r="Q53" s="37"/>
    </row>
    <row r="54" spans="1:17">
      <c r="A54" s="25"/>
      <c r="B54" s="31" t="s">
        <v>44</v>
      </c>
      <c r="C54" s="37"/>
      <c r="D54" s="8">
        <v>1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8">
        <v>1</v>
      </c>
      <c r="Q54" s="37"/>
    </row>
    <row r="55" spans="1:17">
      <c r="A55" s="25"/>
      <c r="B55" s="31" t="s">
        <v>43</v>
      </c>
      <c r="C55" s="37"/>
      <c r="D55" s="8">
        <v>1</v>
      </c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8">
        <v>1</v>
      </c>
      <c r="Q55" s="37"/>
    </row>
    <row r="56" spans="1:17">
      <c r="A56" s="5"/>
      <c r="B56" s="31" t="s">
        <v>48</v>
      </c>
      <c r="C56" s="37"/>
      <c r="D56" s="8">
        <v>1</v>
      </c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</row>
    <row r="57" spans="1:17">
      <c r="A57" s="5"/>
      <c r="B57" s="31" t="s">
        <v>101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</row>
    <row r="58" spans="1:17">
      <c r="A58" s="5"/>
      <c r="B58" s="31" t="s">
        <v>49</v>
      </c>
      <c r="C58" s="37"/>
      <c r="D58" s="37"/>
      <c r="E58" s="8">
        <v>1</v>
      </c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</row>
    <row r="59" spans="1:17">
      <c r="A59" s="26"/>
      <c r="B59" s="31" t="s">
        <v>102</v>
      </c>
      <c r="C59" s="37"/>
      <c r="D59" s="37"/>
      <c r="E59" s="37"/>
      <c r="F59" s="8">
        <v>1</v>
      </c>
      <c r="G59" s="8">
        <v>1</v>
      </c>
      <c r="H59" s="8">
        <v>1</v>
      </c>
      <c r="I59" s="8">
        <v>1</v>
      </c>
      <c r="J59" s="8">
        <v>1</v>
      </c>
      <c r="K59" s="8">
        <v>1</v>
      </c>
      <c r="L59" s="8">
        <v>1</v>
      </c>
      <c r="M59" s="37"/>
      <c r="N59" s="37"/>
      <c r="O59" s="37"/>
      <c r="P59" s="8">
        <v>1</v>
      </c>
      <c r="Q59" s="37"/>
    </row>
    <row r="60" spans="1:17">
      <c r="A60" s="26"/>
      <c r="B60" s="31" t="s">
        <v>103</v>
      </c>
      <c r="C60" s="37"/>
      <c r="D60" s="37"/>
      <c r="E60" s="37"/>
      <c r="F60" s="8">
        <v>1</v>
      </c>
      <c r="G60" s="8">
        <v>1</v>
      </c>
      <c r="H60" s="8">
        <v>1</v>
      </c>
      <c r="I60" s="8">
        <v>1</v>
      </c>
      <c r="J60" s="8">
        <v>1</v>
      </c>
      <c r="K60" s="8">
        <v>1</v>
      </c>
      <c r="L60" s="8">
        <v>1</v>
      </c>
      <c r="M60" s="37"/>
      <c r="N60" s="37"/>
      <c r="O60" s="37"/>
      <c r="P60" s="8">
        <v>1</v>
      </c>
      <c r="Q60" s="37"/>
    </row>
    <row r="61" spans="1:17">
      <c r="A61" s="26"/>
      <c r="B61" s="31" t="s">
        <v>104</v>
      </c>
      <c r="C61" s="37"/>
      <c r="D61" s="37"/>
      <c r="E61" s="37"/>
      <c r="F61" s="8">
        <v>1</v>
      </c>
      <c r="G61" s="8">
        <v>1</v>
      </c>
      <c r="H61" s="8">
        <v>1</v>
      </c>
      <c r="I61" s="8">
        <v>1</v>
      </c>
      <c r="J61" s="8">
        <v>1</v>
      </c>
      <c r="K61" s="8">
        <v>1</v>
      </c>
      <c r="L61" s="8">
        <v>1</v>
      </c>
      <c r="M61" s="37"/>
      <c r="N61" s="37"/>
      <c r="O61" s="37"/>
      <c r="P61" s="8">
        <v>1</v>
      </c>
      <c r="Q61" s="37"/>
    </row>
    <row r="62" spans="1:17">
      <c r="A62" s="26"/>
      <c r="B62" s="31" t="s">
        <v>105</v>
      </c>
      <c r="C62" s="37"/>
      <c r="D62" s="37"/>
      <c r="E62" s="37"/>
      <c r="F62" s="8">
        <v>1</v>
      </c>
      <c r="G62" s="8">
        <v>1</v>
      </c>
      <c r="H62" s="8">
        <v>1</v>
      </c>
      <c r="I62" s="8">
        <v>1</v>
      </c>
      <c r="J62" s="8">
        <v>1</v>
      </c>
      <c r="K62" s="8">
        <v>1</v>
      </c>
      <c r="L62" s="8">
        <v>1</v>
      </c>
      <c r="M62" s="37"/>
      <c r="N62" s="37"/>
      <c r="O62" s="37"/>
      <c r="P62" s="8">
        <v>1</v>
      </c>
      <c r="Q62" s="37"/>
    </row>
    <row r="63" spans="1:17">
      <c r="A63" s="26"/>
      <c r="B63" s="31" t="s">
        <v>106</v>
      </c>
      <c r="C63" s="37"/>
      <c r="D63" s="37"/>
      <c r="E63" s="37"/>
      <c r="F63" s="8">
        <v>1</v>
      </c>
      <c r="G63" s="8">
        <v>1</v>
      </c>
      <c r="H63" s="8">
        <v>1</v>
      </c>
      <c r="I63" s="8">
        <v>1</v>
      </c>
      <c r="J63" s="8">
        <v>1</v>
      </c>
      <c r="K63" s="8">
        <v>1</v>
      </c>
      <c r="L63" s="8">
        <v>1</v>
      </c>
      <c r="M63" s="37"/>
      <c r="N63" s="37"/>
      <c r="O63" s="37"/>
      <c r="P63" s="8">
        <v>1</v>
      </c>
      <c r="Q63" s="37"/>
    </row>
    <row r="64" spans="1:17">
      <c r="A64" s="26"/>
      <c r="B64" s="31" t="s">
        <v>107</v>
      </c>
      <c r="C64" s="37"/>
      <c r="D64" s="37"/>
      <c r="E64" s="37"/>
      <c r="F64" s="8">
        <v>1</v>
      </c>
      <c r="G64" s="8">
        <v>1</v>
      </c>
      <c r="H64" s="8">
        <v>1</v>
      </c>
      <c r="I64" s="8">
        <v>1</v>
      </c>
      <c r="J64" s="37"/>
      <c r="K64" s="37"/>
      <c r="L64" s="37"/>
      <c r="M64" s="37"/>
      <c r="N64" s="37"/>
      <c r="O64" s="37"/>
      <c r="P64" s="8">
        <v>1</v>
      </c>
      <c r="Q64" s="37"/>
    </row>
    <row r="65" spans="1:17">
      <c r="A65" s="26"/>
      <c r="B65" s="31" t="s">
        <v>108</v>
      </c>
      <c r="C65" s="37"/>
      <c r="D65" s="37"/>
      <c r="E65" s="37"/>
      <c r="F65" s="8">
        <v>1</v>
      </c>
      <c r="G65" s="37"/>
      <c r="H65" s="37"/>
      <c r="I65" s="37"/>
      <c r="J65" s="37"/>
      <c r="K65" s="8">
        <v>1</v>
      </c>
      <c r="L65" s="37"/>
      <c r="M65" s="37"/>
      <c r="N65" s="37"/>
      <c r="O65" s="37"/>
      <c r="P65" s="8">
        <v>1</v>
      </c>
      <c r="Q65" s="37"/>
    </row>
    <row r="66" spans="1:17">
      <c r="A66" s="26"/>
      <c r="B66" s="31" t="s">
        <v>109</v>
      </c>
      <c r="C66" s="37"/>
      <c r="D66" s="37"/>
      <c r="E66" s="37"/>
      <c r="F66" s="8">
        <v>1</v>
      </c>
      <c r="G66" s="8">
        <v>1</v>
      </c>
      <c r="H66" s="8">
        <v>1</v>
      </c>
      <c r="I66" s="8">
        <v>1</v>
      </c>
      <c r="J66" s="8">
        <v>1</v>
      </c>
      <c r="K66" s="8">
        <v>1</v>
      </c>
      <c r="L66" s="8">
        <v>1</v>
      </c>
      <c r="M66" s="37"/>
      <c r="N66" s="37"/>
      <c r="O66" s="37"/>
      <c r="P66" s="37"/>
      <c r="Q66" s="37"/>
    </row>
    <row r="67" spans="1:17">
      <c r="A67" s="26"/>
      <c r="B67" s="31" t="s">
        <v>110</v>
      </c>
      <c r="C67" s="37"/>
      <c r="D67" s="37"/>
      <c r="E67" s="37"/>
      <c r="F67" s="8">
        <v>1</v>
      </c>
      <c r="G67" s="8">
        <v>1</v>
      </c>
      <c r="H67" s="8">
        <v>1</v>
      </c>
      <c r="I67" s="8">
        <v>1</v>
      </c>
      <c r="J67" s="8">
        <v>1</v>
      </c>
      <c r="K67" s="8">
        <v>1</v>
      </c>
      <c r="L67" s="8">
        <v>1</v>
      </c>
      <c r="M67" s="37"/>
      <c r="N67" s="37"/>
      <c r="O67" s="37"/>
      <c r="P67" s="37"/>
      <c r="Q67" s="37"/>
    </row>
    <row r="68" spans="1:17">
      <c r="A68" s="26"/>
      <c r="B68" s="31" t="s">
        <v>111</v>
      </c>
      <c r="C68" s="37"/>
      <c r="D68" s="37"/>
      <c r="E68" s="37"/>
      <c r="F68" s="8">
        <v>1</v>
      </c>
      <c r="G68" s="8">
        <v>1</v>
      </c>
      <c r="H68" s="8">
        <v>1</v>
      </c>
      <c r="I68" s="8">
        <v>1</v>
      </c>
      <c r="J68" s="8">
        <v>1</v>
      </c>
      <c r="K68" s="8">
        <v>1</v>
      </c>
      <c r="L68" s="8">
        <v>1</v>
      </c>
      <c r="M68" s="37"/>
      <c r="N68" s="37"/>
      <c r="O68" s="37"/>
      <c r="P68" s="37"/>
      <c r="Q68" s="37"/>
    </row>
    <row r="69" spans="1:17">
      <c r="A69" s="26"/>
      <c r="B69" s="31" t="s">
        <v>112</v>
      </c>
      <c r="C69" s="37"/>
      <c r="D69" s="37"/>
      <c r="E69" s="37"/>
      <c r="F69" s="8">
        <v>1</v>
      </c>
      <c r="G69" s="8">
        <v>1</v>
      </c>
      <c r="H69" s="8">
        <v>1</v>
      </c>
      <c r="I69" s="8">
        <v>1</v>
      </c>
      <c r="J69" s="8">
        <v>1</v>
      </c>
      <c r="K69" s="8">
        <v>1</v>
      </c>
      <c r="L69" s="8">
        <v>1</v>
      </c>
      <c r="M69" s="37"/>
      <c r="N69" s="37"/>
      <c r="O69" s="37"/>
      <c r="P69" s="37"/>
      <c r="Q69" s="37"/>
    </row>
    <row r="70" spans="1:17">
      <c r="A70" s="26"/>
      <c r="B70" s="31" t="s">
        <v>113</v>
      </c>
      <c r="C70" s="37"/>
      <c r="D70" s="37"/>
      <c r="E70" s="37"/>
      <c r="F70" s="8">
        <v>1</v>
      </c>
      <c r="G70" s="8">
        <v>1</v>
      </c>
      <c r="H70" s="8">
        <v>1</v>
      </c>
      <c r="I70" s="8">
        <v>1</v>
      </c>
      <c r="J70" s="8">
        <v>1</v>
      </c>
      <c r="K70" s="8">
        <v>1</v>
      </c>
      <c r="L70" s="8">
        <v>1</v>
      </c>
      <c r="M70" s="37"/>
      <c r="N70" s="37"/>
      <c r="O70" s="37"/>
      <c r="P70" s="37"/>
      <c r="Q70" s="37"/>
    </row>
    <row r="71" spans="1:17">
      <c r="A71" s="26"/>
      <c r="B71" s="31" t="s">
        <v>114</v>
      </c>
      <c r="C71" s="37"/>
      <c r="D71" s="37"/>
      <c r="E71" s="37"/>
      <c r="F71" s="8">
        <v>1</v>
      </c>
      <c r="G71" s="8">
        <v>1</v>
      </c>
      <c r="H71" s="8">
        <v>1</v>
      </c>
      <c r="I71" s="8">
        <v>1</v>
      </c>
      <c r="J71" s="8">
        <v>1</v>
      </c>
      <c r="K71" s="8">
        <v>1</v>
      </c>
      <c r="L71" s="8">
        <v>1</v>
      </c>
      <c r="M71" s="37"/>
      <c r="N71" s="37"/>
      <c r="O71" s="37"/>
      <c r="P71" s="37"/>
      <c r="Q71" s="37"/>
    </row>
    <row r="72" spans="1:17">
      <c r="A72" s="26"/>
      <c r="B72" s="31" t="s">
        <v>115</v>
      </c>
      <c r="C72" s="37"/>
      <c r="D72" s="37"/>
      <c r="E72" s="37"/>
      <c r="F72" s="8">
        <v>1</v>
      </c>
      <c r="G72" s="8">
        <v>1</v>
      </c>
      <c r="H72" s="8">
        <v>1</v>
      </c>
      <c r="I72" s="8">
        <v>1</v>
      </c>
      <c r="J72" s="8">
        <v>1</v>
      </c>
      <c r="K72" s="8">
        <v>1</v>
      </c>
      <c r="L72" s="8">
        <v>1</v>
      </c>
      <c r="M72" s="37"/>
      <c r="N72" s="37"/>
      <c r="O72" s="37"/>
      <c r="P72" s="37"/>
      <c r="Q72" s="37"/>
    </row>
    <row r="75" spans="1:17">
      <c r="C75" s="31" t="s">
        <v>118</v>
      </c>
      <c r="D75" s="31" t="s">
        <v>119</v>
      </c>
      <c r="E75" s="31" t="s">
        <v>120</v>
      </c>
      <c r="F75" s="31" t="s">
        <v>121</v>
      </c>
      <c r="G75" s="31" t="s">
        <v>122</v>
      </c>
      <c r="H75" s="31" t="s">
        <v>123</v>
      </c>
      <c r="I75" s="31" t="s">
        <v>124</v>
      </c>
      <c r="J75" s="31" t="s">
        <v>125</v>
      </c>
      <c r="K75" s="31" t="s">
        <v>65</v>
      </c>
      <c r="L75" s="31" t="s">
        <v>126</v>
      </c>
      <c r="M75" s="31" t="s">
        <v>127</v>
      </c>
      <c r="N75" s="31" t="s">
        <v>128</v>
      </c>
      <c r="O75" s="31" t="s">
        <v>129</v>
      </c>
      <c r="P75" s="31" t="s">
        <v>130</v>
      </c>
      <c r="Q75" s="31" t="s">
        <v>131</v>
      </c>
    </row>
    <row r="76" spans="1:17">
      <c r="B76" s="31" t="s">
        <v>78</v>
      </c>
      <c r="C76" s="37"/>
      <c r="D76" s="8">
        <v>1</v>
      </c>
      <c r="E76" s="8">
        <v>1</v>
      </c>
      <c r="F76" s="37"/>
      <c r="G76" s="37"/>
      <c r="H76" s="37"/>
      <c r="I76" s="37"/>
      <c r="J76" s="37"/>
      <c r="K76" s="37"/>
      <c r="L76" s="37"/>
      <c r="M76" s="8">
        <v>1</v>
      </c>
      <c r="N76" s="37"/>
      <c r="O76" s="37"/>
      <c r="Q76" s="37"/>
    </row>
    <row r="77" spans="1:17">
      <c r="B77" s="31" t="s">
        <v>79</v>
      </c>
      <c r="C77" s="37"/>
      <c r="D77" s="8">
        <v>1</v>
      </c>
      <c r="E77" s="8">
        <v>1</v>
      </c>
      <c r="F77" s="37"/>
      <c r="G77" s="37"/>
      <c r="H77" s="37"/>
      <c r="I77" s="37"/>
      <c r="J77" s="37"/>
      <c r="K77" s="37"/>
      <c r="L77" s="37"/>
      <c r="M77" s="8">
        <v>1</v>
      </c>
      <c r="N77" s="37"/>
      <c r="O77" s="37"/>
      <c r="Q77" s="37"/>
    </row>
    <row r="78" spans="1:17" ht="18.95" customHeight="1">
      <c r="B78" s="31" t="s">
        <v>80</v>
      </c>
      <c r="C78" s="37"/>
      <c r="D78" s="8">
        <v>1</v>
      </c>
      <c r="E78" s="8">
        <v>1</v>
      </c>
      <c r="F78" s="37"/>
      <c r="G78" s="37"/>
      <c r="H78" s="37"/>
      <c r="I78" s="37"/>
      <c r="J78" s="37"/>
      <c r="K78" s="37"/>
      <c r="L78" s="37"/>
      <c r="M78" s="37"/>
      <c r="N78" s="37"/>
      <c r="O78" s="37"/>
      <c r="Q78" s="37"/>
    </row>
    <row r="79" spans="1:17" ht="18.95" customHeight="1">
      <c r="B79" s="31" t="s">
        <v>81</v>
      </c>
      <c r="C79" s="37"/>
      <c r="D79" s="8">
        <v>1</v>
      </c>
      <c r="E79" s="8">
        <v>1</v>
      </c>
      <c r="F79" s="37"/>
      <c r="G79" s="37"/>
      <c r="H79" s="37"/>
      <c r="I79" s="37"/>
      <c r="J79" s="37"/>
      <c r="K79" s="37"/>
      <c r="L79" s="37"/>
      <c r="M79" s="37"/>
      <c r="N79" s="37"/>
      <c r="O79" s="37"/>
      <c r="Q79" s="37"/>
    </row>
    <row r="80" spans="1:17">
      <c r="B80" s="31" t="s">
        <v>82</v>
      </c>
      <c r="C80" s="37"/>
      <c r="D80" s="8">
        <v>1</v>
      </c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8">
        <v>1</v>
      </c>
      <c r="Q80" s="37"/>
    </row>
    <row r="81" spans="2:17">
      <c r="B81" s="31" t="s">
        <v>83</v>
      </c>
      <c r="C81" s="37"/>
      <c r="D81" s="8">
        <v>1</v>
      </c>
      <c r="E81" s="8">
        <v>1</v>
      </c>
      <c r="F81" s="37"/>
      <c r="G81" s="37"/>
      <c r="H81" s="37"/>
      <c r="I81" s="37"/>
      <c r="J81" s="37"/>
      <c r="K81" s="37"/>
      <c r="L81" s="37"/>
      <c r="M81" s="8">
        <v>1</v>
      </c>
      <c r="N81" s="27"/>
      <c r="O81" s="27"/>
      <c r="Q81" s="37"/>
    </row>
    <row r="82" spans="2:17">
      <c r="B82" s="31" t="s">
        <v>84</v>
      </c>
      <c r="C82" s="37"/>
      <c r="D82" s="8">
        <v>1</v>
      </c>
      <c r="E82" s="37"/>
      <c r="F82" s="37"/>
      <c r="G82" s="37"/>
      <c r="H82" s="37"/>
      <c r="I82" s="37"/>
      <c r="J82" s="37"/>
      <c r="K82" s="37"/>
      <c r="L82" s="37"/>
      <c r="M82" s="8">
        <v>1</v>
      </c>
      <c r="N82" s="37"/>
      <c r="O82" s="37"/>
      <c r="Q82" s="37"/>
    </row>
    <row r="83" spans="2:17">
      <c r="B83" s="31" t="s">
        <v>85</v>
      </c>
      <c r="C83" s="37"/>
      <c r="D83" s="8">
        <v>1</v>
      </c>
      <c r="E83" s="37"/>
      <c r="F83" s="37"/>
      <c r="G83" s="37"/>
      <c r="H83" s="37"/>
      <c r="I83" s="37"/>
      <c r="J83" s="37"/>
      <c r="K83" s="37"/>
      <c r="L83" s="37"/>
      <c r="M83" s="8">
        <v>1</v>
      </c>
      <c r="N83" s="37"/>
      <c r="O83" s="37"/>
      <c r="Q83" s="37"/>
    </row>
    <row r="84" spans="2:17">
      <c r="B84" s="31" t="s">
        <v>86</v>
      </c>
      <c r="C84" s="37"/>
      <c r="D84" s="8">
        <v>1</v>
      </c>
      <c r="E84" s="8">
        <v>1</v>
      </c>
      <c r="F84" s="37"/>
      <c r="G84" s="37"/>
      <c r="H84" s="37"/>
      <c r="I84" s="37"/>
      <c r="J84" s="37"/>
      <c r="K84" s="37"/>
      <c r="L84" s="37"/>
      <c r="M84" s="8">
        <v>1</v>
      </c>
      <c r="N84" s="37"/>
      <c r="O84" s="37"/>
      <c r="Q84" s="37"/>
    </row>
    <row r="85" spans="2:17">
      <c r="B85" s="35" t="s">
        <v>87</v>
      </c>
      <c r="O85" s="22">
        <v>1</v>
      </c>
    </row>
    <row r="86" spans="2:17">
      <c r="B86" s="31" t="s">
        <v>88</v>
      </c>
      <c r="C86" s="8">
        <v>1</v>
      </c>
      <c r="D86" s="37"/>
      <c r="E86" s="37"/>
      <c r="F86" s="8">
        <v>1</v>
      </c>
      <c r="G86" s="8">
        <v>1</v>
      </c>
      <c r="H86" s="8">
        <v>1</v>
      </c>
      <c r="I86" s="8">
        <v>1</v>
      </c>
      <c r="J86" s="8">
        <v>1</v>
      </c>
      <c r="K86" s="8">
        <v>1</v>
      </c>
      <c r="L86" s="8">
        <v>1</v>
      </c>
      <c r="M86" s="37"/>
      <c r="N86" s="37"/>
      <c r="O86" s="37"/>
      <c r="Q86" s="8">
        <v>1</v>
      </c>
    </row>
    <row r="87" spans="2:17">
      <c r="B87" s="31" t="s">
        <v>89</v>
      </c>
      <c r="C87" s="8">
        <v>1</v>
      </c>
      <c r="D87" s="37"/>
      <c r="E87" s="37"/>
      <c r="F87" s="8">
        <v>1</v>
      </c>
      <c r="G87" s="8">
        <v>1</v>
      </c>
      <c r="H87" s="8">
        <v>1</v>
      </c>
      <c r="I87" s="8">
        <v>1</v>
      </c>
      <c r="J87" s="8">
        <v>1</v>
      </c>
      <c r="K87" s="8">
        <v>1</v>
      </c>
      <c r="L87" s="8">
        <v>1</v>
      </c>
      <c r="M87" s="37"/>
      <c r="N87" s="37"/>
      <c r="O87" s="37"/>
      <c r="Q87" s="8">
        <v>1</v>
      </c>
    </row>
    <row r="88" spans="2:17">
      <c r="B88" s="31" t="s">
        <v>90</v>
      </c>
      <c r="C88" s="8">
        <v>1</v>
      </c>
      <c r="D88" s="37"/>
      <c r="E88" s="37"/>
      <c r="F88" s="8">
        <v>1</v>
      </c>
      <c r="G88" s="8">
        <v>1</v>
      </c>
      <c r="H88" s="8">
        <v>1</v>
      </c>
      <c r="I88" s="8">
        <v>1</v>
      </c>
      <c r="J88" s="8">
        <v>1</v>
      </c>
      <c r="K88" s="8">
        <v>1</v>
      </c>
      <c r="L88" s="8">
        <v>1</v>
      </c>
      <c r="M88" s="37"/>
      <c r="N88" s="37"/>
      <c r="O88" s="37"/>
      <c r="Q88" s="8">
        <v>1</v>
      </c>
    </row>
    <row r="89" spans="2:17">
      <c r="B89" s="31" t="s">
        <v>7</v>
      </c>
      <c r="C89" s="8">
        <v>1</v>
      </c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Q89" s="30">
        <v>1</v>
      </c>
    </row>
    <row r="90" spans="2:17">
      <c r="B90" s="31" t="s">
        <v>8</v>
      </c>
      <c r="C90" s="8">
        <v>1</v>
      </c>
      <c r="D90" s="37"/>
      <c r="E90" s="37"/>
      <c r="F90" s="8">
        <v>1</v>
      </c>
      <c r="G90" s="8">
        <v>1</v>
      </c>
      <c r="H90" s="8">
        <v>1</v>
      </c>
      <c r="I90" s="8">
        <v>1</v>
      </c>
      <c r="J90" s="8">
        <v>1</v>
      </c>
      <c r="K90" s="8">
        <v>1</v>
      </c>
      <c r="L90" s="8">
        <v>1</v>
      </c>
      <c r="M90" s="37"/>
      <c r="N90" s="37"/>
      <c r="O90" s="37"/>
      <c r="Q90" s="8">
        <v>1</v>
      </c>
    </row>
    <row r="91" spans="2:17">
      <c r="B91" s="31" t="s">
        <v>9</v>
      </c>
      <c r="C91" s="8">
        <v>1</v>
      </c>
      <c r="D91" s="37"/>
      <c r="E91" s="37"/>
      <c r="F91" s="8">
        <v>1</v>
      </c>
      <c r="G91" s="8">
        <v>1</v>
      </c>
      <c r="H91" s="8">
        <v>1</v>
      </c>
      <c r="I91" s="8">
        <v>1</v>
      </c>
      <c r="J91" s="8">
        <v>1</v>
      </c>
      <c r="K91" s="8">
        <v>1</v>
      </c>
      <c r="L91" s="8">
        <v>1</v>
      </c>
      <c r="M91" s="37"/>
      <c r="N91" s="37"/>
      <c r="O91" s="37"/>
      <c r="Q91" s="8">
        <v>1</v>
      </c>
    </row>
    <row r="92" spans="2:17">
      <c r="B92" s="31" t="s">
        <v>10</v>
      </c>
      <c r="C92" s="8">
        <v>1</v>
      </c>
      <c r="D92" s="37"/>
      <c r="E92" s="37"/>
      <c r="F92" s="8">
        <v>1</v>
      </c>
      <c r="G92" s="8">
        <v>1</v>
      </c>
      <c r="H92" s="8">
        <v>1</v>
      </c>
      <c r="I92" s="8">
        <v>1</v>
      </c>
      <c r="J92" s="8">
        <v>1</v>
      </c>
      <c r="K92" s="8">
        <v>1</v>
      </c>
      <c r="L92" s="8">
        <v>1</v>
      </c>
      <c r="M92" s="37"/>
      <c r="N92" s="37"/>
      <c r="O92" s="37"/>
      <c r="Q92" s="8">
        <v>1</v>
      </c>
    </row>
    <row r="93" spans="2:17">
      <c r="B93" s="31" t="s">
        <v>12</v>
      </c>
      <c r="C93" s="8">
        <v>1</v>
      </c>
      <c r="D93" s="37"/>
      <c r="E93" s="37"/>
      <c r="F93" s="8">
        <v>1</v>
      </c>
      <c r="G93" s="8">
        <v>1</v>
      </c>
      <c r="H93" s="8">
        <v>1</v>
      </c>
      <c r="I93" s="8">
        <v>1</v>
      </c>
      <c r="J93" s="8">
        <v>1</v>
      </c>
      <c r="K93" s="8">
        <v>1</v>
      </c>
      <c r="L93" s="8">
        <v>1</v>
      </c>
      <c r="M93" s="37"/>
      <c r="N93" s="37"/>
      <c r="O93" s="37"/>
      <c r="Q93" s="8">
        <v>1</v>
      </c>
    </row>
    <row r="94" spans="2:17">
      <c r="B94" s="31" t="s">
        <v>14</v>
      </c>
      <c r="C94" s="8">
        <v>1</v>
      </c>
      <c r="D94" s="37"/>
      <c r="E94" s="37"/>
      <c r="F94" s="8">
        <v>1</v>
      </c>
      <c r="G94" s="8">
        <v>1</v>
      </c>
      <c r="H94" s="8">
        <v>1</v>
      </c>
      <c r="I94" s="8">
        <v>1</v>
      </c>
      <c r="J94" s="8">
        <v>1</v>
      </c>
      <c r="K94" s="8">
        <v>1</v>
      </c>
      <c r="L94" s="8">
        <v>1</v>
      </c>
      <c r="M94" s="37"/>
      <c r="N94" s="37"/>
      <c r="O94" s="37"/>
      <c r="Q94" s="8">
        <v>1</v>
      </c>
    </row>
    <row r="95" spans="2:17">
      <c r="B95" s="31" t="s">
        <v>16</v>
      </c>
      <c r="C95" s="8">
        <v>1</v>
      </c>
      <c r="D95" s="37"/>
      <c r="E95" s="37"/>
      <c r="F95" s="8">
        <v>1</v>
      </c>
      <c r="G95" s="8">
        <v>1</v>
      </c>
      <c r="H95" s="8">
        <v>1</v>
      </c>
      <c r="I95" s="8">
        <v>1</v>
      </c>
      <c r="J95" s="8">
        <v>1</v>
      </c>
      <c r="K95" s="8">
        <v>1</v>
      </c>
      <c r="L95" s="8">
        <v>1</v>
      </c>
      <c r="M95" s="37"/>
      <c r="N95" s="37"/>
      <c r="O95" s="37"/>
      <c r="Q95" s="8">
        <v>1</v>
      </c>
    </row>
    <row r="96" spans="2:17">
      <c r="B96" s="31" t="s">
        <v>91</v>
      </c>
      <c r="C96" s="8">
        <v>1</v>
      </c>
      <c r="D96" s="37"/>
      <c r="E96" s="37"/>
      <c r="F96" s="8">
        <v>1</v>
      </c>
      <c r="G96" s="8">
        <v>1</v>
      </c>
      <c r="H96" s="8">
        <v>1</v>
      </c>
      <c r="I96" s="8">
        <v>1</v>
      </c>
      <c r="J96" s="8">
        <v>1</v>
      </c>
      <c r="K96" s="8">
        <v>1</v>
      </c>
      <c r="L96" s="8">
        <v>1</v>
      </c>
      <c r="M96" s="37"/>
      <c r="N96" s="37"/>
      <c r="O96" s="37"/>
      <c r="Q96" s="8">
        <v>1</v>
      </c>
    </row>
    <row r="97" spans="2:17">
      <c r="B97" s="31" t="s">
        <v>19</v>
      </c>
      <c r="C97" s="8">
        <v>1</v>
      </c>
      <c r="D97" s="37"/>
      <c r="E97" s="37"/>
      <c r="F97" s="8">
        <v>1</v>
      </c>
      <c r="G97" s="8">
        <v>1</v>
      </c>
      <c r="H97" s="8">
        <v>1</v>
      </c>
      <c r="I97" s="8">
        <v>1</v>
      </c>
      <c r="J97" s="8">
        <v>1</v>
      </c>
      <c r="K97" s="8">
        <v>1</v>
      </c>
      <c r="L97" s="8">
        <v>1</v>
      </c>
      <c r="M97" s="37"/>
      <c r="N97" s="37"/>
      <c r="O97" s="37"/>
      <c r="Q97" s="8">
        <v>1</v>
      </c>
    </row>
    <row r="98" spans="2:17">
      <c r="B98" s="31" t="s">
        <v>21</v>
      </c>
      <c r="C98" s="8">
        <v>1</v>
      </c>
      <c r="D98" s="37"/>
      <c r="E98" s="37"/>
      <c r="F98" s="8">
        <v>1</v>
      </c>
      <c r="G98" s="8">
        <v>1</v>
      </c>
      <c r="H98" s="8">
        <v>1</v>
      </c>
      <c r="I98" s="8">
        <v>1</v>
      </c>
      <c r="J98" s="8">
        <v>1</v>
      </c>
      <c r="K98" s="8">
        <v>1</v>
      </c>
      <c r="L98" s="8">
        <v>1</v>
      </c>
      <c r="M98" s="37"/>
      <c r="N98" s="37"/>
      <c r="O98" s="37"/>
      <c r="Q98" s="8">
        <v>1</v>
      </c>
    </row>
    <row r="99" spans="2:17">
      <c r="B99" s="31" t="s">
        <v>23</v>
      </c>
      <c r="C99" s="8">
        <v>1</v>
      </c>
      <c r="D99" s="37"/>
      <c r="E99" s="37"/>
      <c r="F99" s="8">
        <v>1</v>
      </c>
      <c r="G99" s="8">
        <v>1</v>
      </c>
      <c r="H99" s="8">
        <v>1</v>
      </c>
      <c r="I99" s="8">
        <v>1</v>
      </c>
      <c r="J99" s="8">
        <v>1</v>
      </c>
      <c r="K99" s="8">
        <v>1</v>
      </c>
      <c r="L99" s="8">
        <v>1</v>
      </c>
      <c r="M99" s="37"/>
      <c r="N99" s="37"/>
      <c r="O99" s="37"/>
      <c r="Q99" s="8">
        <v>1</v>
      </c>
    </row>
    <row r="100" spans="2:17">
      <c r="B100" s="31" t="s">
        <v>25</v>
      </c>
      <c r="C100" s="8">
        <v>1</v>
      </c>
      <c r="D100" s="37"/>
      <c r="E100" s="37"/>
      <c r="F100" s="8">
        <v>1</v>
      </c>
      <c r="G100" s="8">
        <v>1</v>
      </c>
      <c r="H100" s="8">
        <v>1</v>
      </c>
      <c r="I100" s="8">
        <v>1</v>
      </c>
      <c r="J100" s="8">
        <v>1</v>
      </c>
      <c r="K100" s="8">
        <v>1</v>
      </c>
      <c r="L100" s="8">
        <v>1</v>
      </c>
      <c r="M100" s="37"/>
      <c r="N100" s="37"/>
      <c r="O100" s="37"/>
      <c r="Q100" s="8">
        <v>1</v>
      </c>
    </row>
    <row r="101" spans="2:17" ht="17.100000000000001" customHeight="1">
      <c r="B101" s="31" t="s">
        <v>92</v>
      </c>
      <c r="C101" s="8">
        <v>1</v>
      </c>
      <c r="D101" s="37"/>
      <c r="E101" s="37"/>
      <c r="F101" s="8">
        <v>1</v>
      </c>
      <c r="G101" s="8">
        <v>1</v>
      </c>
      <c r="H101" s="8">
        <v>1</v>
      </c>
      <c r="I101" s="8">
        <v>1</v>
      </c>
      <c r="J101" s="8">
        <v>1</v>
      </c>
      <c r="K101" s="8">
        <v>1</v>
      </c>
      <c r="L101" s="8">
        <v>1</v>
      </c>
      <c r="M101" s="37"/>
      <c r="N101" s="37"/>
      <c r="O101" s="37"/>
      <c r="Q101" s="8">
        <v>1</v>
      </c>
    </row>
    <row r="102" spans="2:17">
      <c r="B102" s="31" t="s">
        <v>26</v>
      </c>
      <c r="C102" s="8">
        <v>1</v>
      </c>
      <c r="D102" s="37"/>
      <c r="E102" s="37"/>
      <c r="F102" s="8">
        <v>1</v>
      </c>
      <c r="G102" s="8">
        <v>1</v>
      </c>
      <c r="H102" s="8">
        <v>1</v>
      </c>
      <c r="I102" s="8">
        <v>1</v>
      </c>
      <c r="J102" s="8">
        <v>1</v>
      </c>
      <c r="K102" s="8">
        <v>1</v>
      </c>
      <c r="L102" s="8">
        <v>1</v>
      </c>
      <c r="M102" s="37"/>
      <c r="N102" s="37"/>
      <c r="O102" s="37"/>
      <c r="Q102" s="8">
        <v>1</v>
      </c>
    </row>
    <row r="103" spans="2:17">
      <c r="B103" s="31" t="s">
        <v>27</v>
      </c>
      <c r="C103" s="8">
        <v>1</v>
      </c>
      <c r="D103" s="37"/>
      <c r="E103" s="37"/>
      <c r="F103" s="8">
        <v>1</v>
      </c>
      <c r="G103" s="8">
        <v>1</v>
      </c>
      <c r="H103" s="8">
        <v>1</v>
      </c>
      <c r="I103" s="8">
        <v>1</v>
      </c>
      <c r="J103" s="8">
        <v>1</v>
      </c>
      <c r="K103" s="8">
        <v>1</v>
      </c>
      <c r="L103" s="8">
        <v>1</v>
      </c>
      <c r="M103" s="37"/>
      <c r="N103" s="37"/>
      <c r="O103" s="37"/>
      <c r="Q103" s="8">
        <v>1</v>
      </c>
    </row>
    <row r="104" spans="2:17">
      <c r="B104" s="31" t="s">
        <v>93</v>
      </c>
      <c r="C104" s="8">
        <v>1</v>
      </c>
      <c r="D104" s="37"/>
      <c r="E104" s="37"/>
      <c r="F104" s="8">
        <v>1</v>
      </c>
      <c r="G104" s="8">
        <v>1</v>
      </c>
      <c r="H104" s="8">
        <v>1</v>
      </c>
      <c r="I104" s="8">
        <v>1</v>
      </c>
      <c r="J104" s="8">
        <v>1</v>
      </c>
      <c r="K104" s="8">
        <v>1</v>
      </c>
      <c r="L104" s="8">
        <v>1</v>
      </c>
      <c r="M104" s="37"/>
      <c r="N104" s="37"/>
      <c r="O104" s="37"/>
      <c r="Q104" s="8">
        <v>1</v>
      </c>
    </row>
    <row r="105" spans="2:17">
      <c r="B105" s="31" t="s">
        <v>33</v>
      </c>
      <c r="C105" s="8">
        <v>1</v>
      </c>
      <c r="D105" s="37"/>
      <c r="E105" s="37"/>
      <c r="F105" s="8">
        <v>1</v>
      </c>
      <c r="G105" s="8">
        <v>1</v>
      </c>
      <c r="H105" s="8">
        <v>1</v>
      </c>
      <c r="I105" s="8">
        <v>1</v>
      </c>
      <c r="J105" s="8">
        <v>1</v>
      </c>
      <c r="K105" s="8">
        <v>1</v>
      </c>
      <c r="L105" s="8">
        <v>1</v>
      </c>
      <c r="M105" s="37"/>
      <c r="N105" s="37"/>
      <c r="O105" s="37"/>
      <c r="Q105" s="8">
        <v>1</v>
      </c>
    </row>
    <row r="106" spans="2:17">
      <c r="B106" s="31" t="s">
        <v>34</v>
      </c>
      <c r="C106" s="8">
        <v>1</v>
      </c>
      <c r="D106" s="37"/>
      <c r="E106" s="37"/>
      <c r="F106" s="8">
        <v>1</v>
      </c>
      <c r="G106" s="8">
        <v>1</v>
      </c>
      <c r="H106" s="8">
        <v>1</v>
      </c>
      <c r="I106" s="8">
        <v>1</v>
      </c>
      <c r="J106" s="8">
        <v>1</v>
      </c>
      <c r="K106" s="8">
        <v>1</v>
      </c>
      <c r="L106" s="8">
        <v>1</v>
      </c>
      <c r="M106" s="37"/>
      <c r="N106" s="37"/>
      <c r="O106" s="37"/>
      <c r="Q106" s="8">
        <v>1</v>
      </c>
    </row>
    <row r="107" spans="2:17">
      <c r="B107" s="31" t="s">
        <v>35</v>
      </c>
      <c r="C107" s="8">
        <v>1</v>
      </c>
      <c r="D107" s="37"/>
      <c r="E107" s="37"/>
      <c r="F107" s="8">
        <v>1</v>
      </c>
      <c r="G107" s="8">
        <v>1</v>
      </c>
      <c r="H107" s="8">
        <v>1</v>
      </c>
      <c r="I107" s="8">
        <v>1</v>
      </c>
      <c r="J107" s="8">
        <v>1</v>
      </c>
      <c r="K107" s="8">
        <v>1</v>
      </c>
      <c r="L107" s="8">
        <v>1</v>
      </c>
      <c r="M107" s="37"/>
      <c r="N107" s="37"/>
      <c r="O107" s="37"/>
      <c r="Q107" s="8">
        <v>1</v>
      </c>
    </row>
    <row r="108" spans="2:17">
      <c r="B108" s="31" t="s">
        <v>28</v>
      </c>
      <c r="C108" s="8">
        <v>1</v>
      </c>
      <c r="D108" s="37"/>
      <c r="E108" s="37"/>
      <c r="F108" s="8">
        <v>1</v>
      </c>
      <c r="G108" s="8">
        <v>1</v>
      </c>
      <c r="H108" s="8">
        <v>1</v>
      </c>
      <c r="I108" s="8">
        <v>1</v>
      </c>
      <c r="J108" s="8">
        <v>1</v>
      </c>
      <c r="K108" s="8">
        <v>1</v>
      </c>
      <c r="L108" s="8">
        <v>1</v>
      </c>
      <c r="M108" s="37"/>
      <c r="N108" s="37"/>
      <c r="O108" s="37"/>
      <c r="Q108" s="8">
        <v>1</v>
      </c>
    </row>
    <row r="109" spans="2:17">
      <c r="B109" s="31" t="s">
        <v>94</v>
      </c>
      <c r="C109" s="8">
        <v>1</v>
      </c>
      <c r="D109" s="37"/>
      <c r="E109" s="37"/>
      <c r="F109" s="8">
        <v>1</v>
      </c>
      <c r="G109" s="8">
        <v>1</v>
      </c>
      <c r="H109" s="8">
        <v>1</v>
      </c>
      <c r="I109" s="8">
        <v>1</v>
      </c>
      <c r="J109" s="8">
        <v>1</v>
      </c>
      <c r="K109" s="8">
        <v>1</v>
      </c>
      <c r="L109" s="8">
        <v>1</v>
      </c>
      <c r="M109" s="37"/>
      <c r="N109" s="37"/>
      <c r="O109" s="37"/>
      <c r="Q109" s="8">
        <v>1</v>
      </c>
    </row>
    <row r="110" spans="2:17">
      <c r="B110" s="31" t="s">
        <v>95</v>
      </c>
      <c r="C110" s="8">
        <v>1</v>
      </c>
      <c r="D110" s="37"/>
      <c r="E110" s="37"/>
      <c r="F110" s="8">
        <v>1</v>
      </c>
      <c r="G110" s="8">
        <v>1</v>
      </c>
      <c r="H110" s="8">
        <v>1</v>
      </c>
      <c r="I110" s="8">
        <v>1</v>
      </c>
      <c r="J110" s="8">
        <v>1</v>
      </c>
      <c r="K110" s="8">
        <v>1</v>
      </c>
      <c r="L110" s="8">
        <v>1</v>
      </c>
      <c r="M110" s="37"/>
      <c r="N110" s="37"/>
      <c r="O110" s="37"/>
      <c r="Q110" s="8">
        <v>1</v>
      </c>
    </row>
    <row r="111" spans="2:17">
      <c r="B111" s="31" t="s">
        <v>30</v>
      </c>
      <c r="C111" s="8">
        <v>1</v>
      </c>
      <c r="D111" s="37"/>
      <c r="E111" s="37"/>
      <c r="F111" s="8">
        <v>1</v>
      </c>
      <c r="G111" s="8">
        <v>1</v>
      </c>
      <c r="H111" s="8">
        <v>1</v>
      </c>
      <c r="I111" s="8">
        <v>1</v>
      </c>
      <c r="J111" s="8">
        <v>1</v>
      </c>
      <c r="K111" s="8">
        <v>1</v>
      </c>
      <c r="L111" s="8">
        <v>1</v>
      </c>
      <c r="M111" s="37"/>
      <c r="N111" s="37"/>
      <c r="O111" s="37"/>
      <c r="Q111" s="8">
        <v>1</v>
      </c>
    </row>
    <row r="112" spans="2:17">
      <c r="B112" s="31" t="s">
        <v>31</v>
      </c>
      <c r="C112" s="8">
        <v>1</v>
      </c>
      <c r="D112" s="37"/>
      <c r="E112" s="37"/>
      <c r="F112" s="8">
        <v>1</v>
      </c>
      <c r="G112" s="8">
        <v>1</v>
      </c>
      <c r="H112" s="8">
        <v>1</v>
      </c>
      <c r="I112" s="8">
        <v>1</v>
      </c>
      <c r="J112" s="8">
        <v>1</v>
      </c>
      <c r="K112" s="8">
        <v>1</v>
      </c>
      <c r="L112" s="8">
        <v>1</v>
      </c>
      <c r="M112" s="37"/>
      <c r="N112" s="37"/>
      <c r="O112" s="37"/>
      <c r="Q112" s="8">
        <v>1</v>
      </c>
    </row>
    <row r="113" spans="2:17">
      <c r="B113" s="31" t="s">
        <v>96</v>
      </c>
      <c r="C113" s="37"/>
      <c r="D113" s="37"/>
      <c r="E113" s="37"/>
      <c r="F113" s="8">
        <v>1</v>
      </c>
      <c r="G113" s="8">
        <v>1</v>
      </c>
      <c r="H113" s="8">
        <v>1</v>
      </c>
      <c r="I113" s="8">
        <v>1</v>
      </c>
      <c r="J113" s="8">
        <v>1</v>
      </c>
      <c r="K113" s="8">
        <v>1</v>
      </c>
      <c r="L113" s="8">
        <v>1</v>
      </c>
      <c r="M113" s="37"/>
      <c r="N113" s="37"/>
      <c r="O113" s="37"/>
      <c r="Q113" s="8">
        <v>1</v>
      </c>
    </row>
    <row r="114" spans="2:17">
      <c r="B114" s="31" t="s">
        <v>97</v>
      </c>
      <c r="C114" s="37"/>
      <c r="D114" s="37"/>
      <c r="E114" s="37"/>
      <c r="F114" s="8">
        <v>1</v>
      </c>
      <c r="G114" s="8">
        <v>1</v>
      </c>
      <c r="H114" s="8">
        <v>1</v>
      </c>
      <c r="I114" s="8">
        <v>1</v>
      </c>
      <c r="J114" s="8">
        <v>1</v>
      </c>
      <c r="K114" s="8">
        <v>1</v>
      </c>
      <c r="L114" s="8">
        <v>1</v>
      </c>
      <c r="M114" s="37"/>
      <c r="N114" s="37"/>
      <c r="O114" s="37"/>
      <c r="Q114" s="8">
        <v>1</v>
      </c>
    </row>
    <row r="115" spans="2:17">
      <c r="B115" s="31" t="s">
        <v>46</v>
      </c>
      <c r="C115" s="37"/>
      <c r="D115" s="37"/>
      <c r="E115" s="37"/>
      <c r="F115" s="8">
        <v>1</v>
      </c>
      <c r="G115" s="8">
        <v>1</v>
      </c>
      <c r="H115" s="8">
        <v>1</v>
      </c>
      <c r="I115" s="8">
        <v>1</v>
      </c>
      <c r="J115" s="8">
        <v>1</v>
      </c>
      <c r="K115" s="8">
        <v>1</v>
      </c>
      <c r="L115" s="8">
        <v>1</v>
      </c>
      <c r="M115" s="37"/>
      <c r="N115" s="37"/>
      <c r="O115" s="37"/>
      <c r="Q115" s="8">
        <v>1</v>
      </c>
    </row>
    <row r="116" spans="2:17">
      <c r="B116" s="31" t="s">
        <v>98</v>
      </c>
      <c r="C116" s="37"/>
      <c r="D116" s="37"/>
      <c r="E116" s="37"/>
      <c r="F116" s="8">
        <v>1</v>
      </c>
      <c r="G116" s="8">
        <v>1</v>
      </c>
      <c r="H116" s="8">
        <v>1</v>
      </c>
      <c r="I116" s="8">
        <v>1</v>
      </c>
      <c r="J116" s="8">
        <v>1</v>
      </c>
      <c r="K116" s="8">
        <v>1</v>
      </c>
      <c r="L116" s="8">
        <v>1</v>
      </c>
      <c r="M116" s="37"/>
      <c r="N116" s="37"/>
      <c r="O116" s="37"/>
      <c r="Q116" s="8">
        <v>1</v>
      </c>
    </row>
    <row r="117" spans="2:17">
      <c r="B117" s="31" t="s">
        <v>18</v>
      </c>
      <c r="C117" s="37"/>
      <c r="D117" s="37"/>
      <c r="E117" s="37"/>
      <c r="F117" s="8">
        <v>1</v>
      </c>
      <c r="G117" s="8">
        <v>1</v>
      </c>
      <c r="H117" s="8">
        <v>1</v>
      </c>
      <c r="I117" s="8">
        <v>1</v>
      </c>
      <c r="J117" s="8">
        <v>1</v>
      </c>
      <c r="K117" s="8">
        <v>1</v>
      </c>
      <c r="L117" s="8">
        <v>1</v>
      </c>
      <c r="M117" s="37"/>
      <c r="N117" s="37"/>
      <c r="O117" s="37"/>
      <c r="Q117" s="8">
        <v>1</v>
      </c>
    </row>
    <row r="118" spans="2:17">
      <c r="B118" s="31" t="s">
        <v>99</v>
      </c>
      <c r="C118" s="8">
        <v>1</v>
      </c>
      <c r="D118" s="37"/>
      <c r="E118" s="37"/>
      <c r="F118" s="8">
        <v>1</v>
      </c>
      <c r="G118" s="8">
        <v>1</v>
      </c>
      <c r="H118" s="8">
        <v>1</v>
      </c>
      <c r="I118" s="8">
        <v>1</v>
      </c>
      <c r="J118" s="8">
        <v>1</v>
      </c>
      <c r="K118" s="8">
        <v>1</v>
      </c>
      <c r="L118" s="8">
        <v>1</v>
      </c>
      <c r="M118" s="37"/>
      <c r="N118" s="37"/>
      <c r="O118" s="37"/>
      <c r="Q118" s="8">
        <v>1</v>
      </c>
    </row>
    <row r="119" spans="2:17">
      <c r="B119" s="31" t="s">
        <v>36</v>
      </c>
      <c r="C119" s="8">
        <v>1</v>
      </c>
      <c r="D119" s="37"/>
      <c r="E119" s="37"/>
      <c r="F119" s="8">
        <v>1</v>
      </c>
      <c r="G119" s="8">
        <v>1</v>
      </c>
      <c r="H119" s="8">
        <v>1</v>
      </c>
      <c r="I119" s="8">
        <v>1</v>
      </c>
      <c r="J119" s="8">
        <v>1</v>
      </c>
      <c r="K119" s="8">
        <v>1</v>
      </c>
      <c r="L119" s="8">
        <v>1</v>
      </c>
      <c r="M119" s="37"/>
      <c r="N119" s="37"/>
      <c r="O119" s="37"/>
      <c r="Q119" s="8">
        <v>1</v>
      </c>
    </row>
    <row r="120" spans="2:17">
      <c r="B120" s="31" t="s">
        <v>37</v>
      </c>
      <c r="C120" s="8">
        <v>1</v>
      </c>
      <c r="D120" s="37"/>
      <c r="E120" s="37"/>
      <c r="F120" s="8">
        <v>1</v>
      </c>
      <c r="G120" s="8">
        <v>1</v>
      </c>
      <c r="H120" s="8">
        <v>1</v>
      </c>
      <c r="I120" s="8">
        <v>1</v>
      </c>
      <c r="J120" s="8">
        <v>1</v>
      </c>
      <c r="K120" s="8">
        <v>1</v>
      </c>
      <c r="L120" s="8">
        <v>1</v>
      </c>
      <c r="M120" s="37"/>
      <c r="N120" s="37"/>
      <c r="O120" s="37"/>
      <c r="Q120" s="8">
        <v>1</v>
      </c>
    </row>
    <row r="121" spans="2:17">
      <c r="B121" s="31" t="s">
        <v>38</v>
      </c>
      <c r="C121" s="8">
        <v>1</v>
      </c>
      <c r="D121" s="37"/>
      <c r="E121" s="37"/>
      <c r="F121" s="8">
        <v>1</v>
      </c>
      <c r="G121" s="8">
        <v>1</v>
      </c>
      <c r="H121" s="8">
        <v>1</v>
      </c>
      <c r="I121" s="8">
        <v>1</v>
      </c>
      <c r="J121" s="8">
        <v>1</v>
      </c>
      <c r="K121" s="8">
        <v>1</v>
      </c>
      <c r="L121" s="8">
        <v>1</v>
      </c>
      <c r="M121" s="37"/>
      <c r="N121" s="37"/>
      <c r="O121" s="37"/>
      <c r="Q121" s="8">
        <v>1</v>
      </c>
    </row>
    <row r="122" spans="2:17">
      <c r="B122" s="31" t="s">
        <v>39</v>
      </c>
      <c r="C122" s="8">
        <v>1</v>
      </c>
      <c r="D122" s="37"/>
      <c r="E122" s="37"/>
      <c r="F122" s="8">
        <v>1</v>
      </c>
      <c r="G122" s="8">
        <v>1</v>
      </c>
      <c r="H122" s="8">
        <v>1</v>
      </c>
      <c r="I122" s="8">
        <v>1</v>
      </c>
      <c r="J122" s="8">
        <v>1</v>
      </c>
      <c r="K122" s="8">
        <v>1</v>
      </c>
      <c r="L122" s="8">
        <v>1</v>
      </c>
      <c r="M122" s="37"/>
      <c r="N122" s="37"/>
      <c r="O122" s="37"/>
      <c r="Q122" s="8">
        <v>1</v>
      </c>
    </row>
    <row r="123" spans="2:17">
      <c r="B123" s="31" t="s">
        <v>40</v>
      </c>
      <c r="C123" s="8">
        <v>1</v>
      </c>
      <c r="D123" s="37"/>
      <c r="E123" s="37"/>
      <c r="F123" s="8">
        <v>1</v>
      </c>
      <c r="G123" s="8">
        <v>1</v>
      </c>
      <c r="H123" s="8">
        <v>1</v>
      </c>
      <c r="I123" s="8">
        <v>1</v>
      </c>
      <c r="J123" s="8">
        <v>1</v>
      </c>
      <c r="K123" s="8">
        <v>1</v>
      </c>
      <c r="L123" s="8">
        <v>1</v>
      </c>
      <c r="M123" s="37"/>
      <c r="N123" s="37"/>
      <c r="O123" s="37"/>
      <c r="Q123" s="8">
        <v>1</v>
      </c>
    </row>
    <row r="124" spans="2:17">
      <c r="B124" s="31" t="s">
        <v>41</v>
      </c>
      <c r="C124" s="8">
        <v>1</v>
      </c>
      <c r="D124" s="37"/>
      <c r="E124" s="37"/>
      <c r="F124" s="8">
        <v>1</v>
      </c>
      <c r="G124" s="8">
        <v>1</v>
      </c>
      <c r="H124" s="8">
        <v>1</v>
      </c>
      <c r="I124" s="8">
        <v>1</v>
      </c>
      <c r="J124" s="8">
        <v>1</v>
      </c>
      <c r="K124" s="8">
        <v>1</v>
      </c>
      <c r="L124" s="8">
        <v>1</v>
      </c>
      <c r="M124" s="37"/>
      <c r="N124" s="37"/>
      <c r="O124" s="37"/>
      <c r="Q124" s="8">
        <v>1</v>
      </c>
    </row>
    <row r="125" spans="2:17">
      <c r="B125" s="31" t="s">
        <v>42</v>
      </c>
      <c r="C125" s="8">
        <v>1</v>
      </c>
      <c r="D125" s="37"/>
      <c r="E125" s="37"/>
      <c r="F125" s="8">
        <v>1</v>
      </c>
      <c r="G125" s="8">
        <v>1</v>
      </c>
      <c r="H125" s="8">
        <v>1</v>
      </c>
      <c r="I125" s="8">
        <v>1</v>
      </c>
      <c r="J125" s="8">
        <v>1</v>
      </c>
      <c r="K125" s="8">
        <v>1</v>
      </c>
      <c r="L125" s="8">
        <v>1</v>
      </c>
      <c r="M125" s="37"/>
      <c r="N125" s="37"/>
      <c r="O125" s="37"/>
      <c r="Q125" s="8">
        <v>1</v>
      </c>
    </row>
    <row r="126" spans="2:17">
      <c r="B126" s="31" t="s">
        <v>100</v>
      </c>
      <c r="C126" s="8">
        <v>1</v>
      </c>
      <c r="D126" s="37"/>
      <c r="E126" s="37"/>
      <c r="F126" s="8">
        <v>1</v>
      </c>
      <c r="G126" s="8">
        <v>1</v>
      </c>
      <c r="H126" s="8">
        <v>1</v>
      </c>
      <c r="I126" s="8">
        <v>1</v>
      </c>
      <c r="J126" s="8">
        <v>1</v>
      </c>
      <c r="K126" s="8">
        <v>1</v>
      </c>
      <c r="L126" s="8">
        <v>1</v>
      </c>
      <c r="M126" s="37"/>
      <c r="N126" s="37"/>
      <c r="O126" s="37"/>
      <c r="Q126" s="8">
        <v>1</v>
      </c>
    </row>
    <row r="127" spans="2:17">
      <c r="B127" s="31" t="s">
        <v>44</v>
      </c>
      <c r="C127" s="8">
        <v>1</v>
      </c>
      <c r="D127" s="37"/>
      <c r="E127" s="37"/>
      <c r="F127" s="8">
        <v>1</v>
      </c>
      <c r="G127" s="8">
        <v>1</v>
      </c>
      <c r="H127" s="8">
        <v>1</v>
      </c>
      <c r="I127" s="8">
        <v>1</v>
      </c>
      <c r="J127" s="8">
        <v>1</v>
      </c>
      <c r="K127" s="8">
        <v>1</v>
      </c>
      <c r="L127" s="8">
        <v>1</v>
      </c>
      <c r="M127" s="37"/>
      <c r="N127" s="37"/>
      <c r="O127" s="37"/>
      <c r="Q127" s="8">
        <v>1</v>
      </c>
    </row>
    <row r="128" spans="2:17">
      <c r="B128" s="31" t="s">
        <v>43</v>
      </c>
      <c r="C128" s="8">
        <v>1</v>
      </c>
      <c r="D128" s="37"/>
      <c r="E128" s="37"/>
      <c r="F128" s="8">
        <v>1</v>
      </c>
      <c r="G128" s="8">
        <v>1</v>
      </c>
      <c r="H128" s="8">
        <v>1</v>
      </c>
      <c r="I128" s="8">
        <v>1</v>
      </c>
      <c r="J128" s="8">
        <v>1</v>
      </c>
      <c r="K128" s="8">
        <v>1</v>
      </c>
      <c r="L128" s="8">
        <v>1</v>
      </c>
      <c r="M128" s="37"/>
      <c r="N128" s="37"/>
      <c r="O128" s="37"/>
      <c r="Q128" s="8">
        <v>1</v>
      </c>
    </row>
    <row r="129" spans="2:17">
      <c r="B129" s="31" t="s">
        <v>48</v>
      </c>
      <c r="C129" s="37"/>
      <c r="D129" s="37"/>
      <c r="E129" s="37"/>
      <c r="F129" s="8">
        <v>1</v>
      </c>
      <c r="G129" s="8">
        <v>1</v>
      </c>
      <c r="H129" s="8">
        <v>1</v>
      </c>
      <c r="I129" s="8">
        <v>1</v>
      </c>
      <c r="J129" s="37"/>
      <c r="K129" s="37"/>
      <c r="L129" s="8">
        <v>1</v>
      </c>
      <c r="M129" s="37"/>
      <c r="N129" s="37"/>
      <c r="O129" s="37"/>
      <c r="Q129" s="37"/>
    </row>
    <row r="130" spans="2:17">
      <c r="B130" s="31" t="s">
        <v>101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Q130" s="37"/>
    </row>
    <row r="131" spans="2:17">
      <c r="B131" s="31" t="s">
        <v>49</v>
      </c>
      <c r="C131" s="37"/>
      <c r="D131" s="37"/>
      <c r="E131" s="37"/>
      <c r="F131" s="8">
        <v>1</v>
      </c>
      <c r="G131" s="8">
        <v>1</v>
      </c>
      <c r="H131" s="8">
        <v>1</v>
      </c>
      <c r="I131" s="8">
        <v>1</v>
      </c>
      <c r="J131" s="37"/>
      <c r="K131" s="37"/>
      <c r="L131" s="8">
        <v>1</v>
      </c>
      <c r="M131" s="37"/>
      <c r="N131" s="37"/>
      <c r="O131" s="37"/>
      <c r="Q131" s="37"/>
    </row>
    <row r="132" spans="2:17">
      <c r="B132" s="31" t="s">
        <v>102</v>
      </c>
      <c r="C132" s="8">
        <v>1</v>
      </c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Q132" s="8">
        <v>1</v>
      </c>
    </row>
    <row r="133" spans="2:17">
      <c r="B133" s="31" t="s">
        <v>103</v>
      </c>
      <c r="C133" s="8">
        <v>1</v>
      </c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Q133" s="8">
        <v>1</v>
      </c>
    </row>
    <row r="134" spans="2:17">
      <c r="B134" s="31" t="s">
        <v>104</v>
      </c>
      <c r="C134" s="8">
        <v>1</v>
      </c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Q134" s="8">
        <v>1</v>
      </c>
    </row>
    <row r="135" spans="2:17">
      <c r="B135" s="31" t="s">
        <v>105</v>
      </c>
      <c r="C135" s="8">
        <v>1</v>
      </c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Q135" s="8">
        <v>1</v>
      </c>
    </row>
    <row r="136" spans="2:17">
      <c r="B136" s="31" t="s">
        <v>106</v>
      </c>
      <c r="C136" s="8">
        <v>1</v>
      </c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Q136" s="8">
        <v>1</v>
      </c>
    </row>
    <row r="137" spans="2:17">
      <c r="B137" s="31" t="s">
        <v>107</v>
      </c>
      <c r="C137" s="8">
        <v>1</v>
      </c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Q137" s="8">
        <v>1</v>
      </c>
    </row>
    <row r="138" spans="2:17">
      <c r="B138" s="31" t="s">
        <v>108</v>
      </c>
      <c r="C138" s="8">
        <v>1</v>
      </c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Q138" s="8">
        <v>1</v>
      </c>
    </row>
    <row r="139" spans="2:17">
      <c r="B139" s="31" t="s">
        <v>109</v>
      </c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Q139" s="37"/>
    </row>
    <row r="140" spans="2:17">
      <c r="B140" s="31" t="s">
        <v>110</v>
      </c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Q140" s="37"/>
    </row>
    <row r="141" spans="2:17">
      <c r="B141" s="31" t="s">
        <v>111</v>
      </c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Q141" s="37"/>
    </row>
    <row r="142" spans="2:17">
      <c r="B142" s="31" t="s">
        <v>112</v>
      </c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Q142" s="37"/>
    </row>
    <row r="143" spans="2:17">
      <c r="B143" s="31" t="s">
        <v>113</v>
      </c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Q143" s="37"/>
    </row>
    <row r="144" spans="2:17">
      <c r="B144" s="31" t="s">
        <v>114</v>
      </c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Q144" s="37"/>
    </row>
    <row r="145" spans="2:17">
      <c r="B145" s="31" t="s">
        <v>115</v>
      </c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Q145" s="37"/>
    </row>
  </sheetData>
  <conditionalFormatting sqref="I1:K1">
    <cfRule type="cellIs" dxfId="12" priority="1" stopIfTrue="1" operator="equal">
      <formula>"NULL"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4"/>
  <dimension ref="A1:M125"/>
  <sheetViews>
    <sheetView topLeftCell="A106" workbookViewId="0">
      <selection activeCell="G123" sqref="G123"/>
    </sheetView>
  </sheetViews>
  <sheetFormatPr baseColWidth="10" defaultColWidth="10.875" defaultRowHeight="15.75"/>
  <cols>
    <col min="1" max="9" width="10.875" style="36" customWidth="1"/>
    <col min="10" max="11" width="11"/>
    <col min="12" max="17" width="10.875" style="36" customWidth="1"/>
    <col min="18" max="16384" width="10.875" style="36"/>
  </cols>
  <sheetData>
    <row r="1" spans="1:11">
      <c r="A1" t="s">
        <v>132</v>
      </c>
      <c r="B1" t="s">
        <v>133</v>
      </c>
      <c r="C1" t="s">
        <v>134</v>
      </c>
      <c r="D1" t="s">
        <v>135</v>
      </c>
      <c r="E1" t="s">
        <v>136</v>
      </c>
      <c r="F1" s="20" t="s">
        <v>137</v>
      </c>
      <c r="G1" s="21" t="s">
        <v>138</v>
      </c>
      <c r="H1" s="21" t="s">
        <v>139</v>
      </c>
      <c r="I1" t="s">
        <v>140</v>
      </c>
    </row>
    <row r="2" spans="1:11" ht="33.950000000000003" customHeight="1">
      <c r="C2" t="s">
        <v>141</v>
      </c>
      <c r="D2" t="s">
        <v>119</v>
      </c>
      <c r="E2" s="25" t="s">
        <v>98</v>
      </c>
      <c r="F2">
        <v>888.46169318347631</v>
      </c>
      <c r="G2" s="32">
        <v>0.01</v>
      </c>
      <c r="H2" s="32"/>
      <c r="I2">
        <f>param!$H$14*param!E41</f>
        <v>888.46169318347631</v>
      </c>
      <c r="K2" s="18"/>
    </row>
    <row r="3" spans="1:11">
      <c r="C3" t="s">
        <v>142</v>
      </c>
      <c r="D3" t="s">
        <v>89</v>
      </c>
      <c r="E3" s="27" t="s">
        <v>131</v>
      </c>
      <c r="F3">
        <v>868.31537884183501</v>
      </c>
      <c r="G3" s="32">
        <v>0.01</v>
      </c>
      <c r="H3" s="32"/>
      <c r="I3">
        <v>868.31537884183501</v>
      </c>
      <c r="K3" s="18"/>
    </row>
    <row r="4" spans="1:11" ht="51" customHeight="1">
      <c r="C4" t="s">
        <v>141</v>
      </c>
      <c r="D4" t="s">
        <v>120</v>
      </c>
      <c r="E4" s="25" t="s">
        <v>49</v>
      </c>
      <c r="F4">
        <v>576.62192993999065</v>
      </c>
      <c r="G4" s="32">
        <v>0.01</v>
      </c>
      <c r="H4" s="32"/>
      <c r="I4">
        <f>param!H19</f>
        <v>576.62192993999065</v>
      </c>
      <c r="K4" s="18"/>
    </row>
    <row r="5" spans="1:11">
      <c r="C5" t="s">
        <v>141</v>
      </c>
      <c r="D5" t="s">
        <v>122</v>
      </c>
      <c r="E5" s="27" t="s">
        <v>86</v>
      </c>
      <c r="F5">
        <v>443.95528082377768</v>
      </c>
      <c r="G5" s="32">
        <v>0.05</v>
      </c>
      <c r="H5" s="32"/>
      <c r="I5">
        <f>param!B54*param!D54*0.6/1000000</f>
        <v>443.95528082377768</v>
      </c>
      <c r="K5" s="18"/>
    </row>
    <row r="6" spans="1:11">
      <c r="C6" t="s">
        <v>142</v>
      </c>
      <c r="D6" s="27" t="s">
        <v>86</v>
      </c>
      <c r="E6" s="27" t="s">
        <v>120</v>
      </c>
      <c r="F6">
        <v>329.00350568461238</v>
      </c>
      <c r="G6" s="32">
        <v>0.05</v>
      </c>
      <c r="H6" s="32"/>
      <c r="I6">
        <f>(param!D54*param!B54*0.6*(1-0.102)+param!D55*param!B55*0.6*(1-0.101)+param!D56*param!B56*0.6*(1-0.101)+param!D59*param!B59*0.6*(1-0.612))/1000000*(param!B5/(param!B4+param!B5))</f>
        <v>329.00350568461243</v>
      </c>
      <c r="K6" s="18"/>
    </row>
    <row r="7" spans="1:11">
      <c r="C7" t="s">
        <v>142</v>
      </c>
      <c r="D7" s="27" t="s">
        <v>84</v>
      </c>
      <c r="E7" s="27" t="s">
        <v>119</v>
      </c>
      <c r="F7">
        <v>307.41332944972328</v>
      </c>
      <c r="G7" s="32">
        <v>0.05</v>
      </c>
      <c r="H7" s="32"/>
      <c r="I7">
        <f>(param!D54*param!B54*0.4*(1-0.2704)+param!D55*param!B55*0.4*(1-0.2704)+param!D56*param!B56*0.4*(1-0.2704)+param!D57*param!B57*(1-0.24816)+param!D58*param!B58*0.1*(1-0.364)+param!D59*param!B59*0.4*(1-0.2704))/1000000</f>
        <v>307.41332944972334</v>
      </c>
      <c r="K7" s="18"/>
    </row>
    <row r="8" spans="1:11">
      <c r="C8" t="s">
        <v>141</v>
      </c>
      <c r="D8" t="s">
        <v>122</v>
      </c>
      <c r="E8" s="27" t="s">
        <v>84</v>
      </c>
      <c r="F8">
        <v>295.97018721585181</v>
      </c>
      <c r="G8" s="32">
        <v>0.05</v>
      </c>
      <c r="H8" s="32"/>
      <c r="I8">
        <f>param!B54*param!D54*0.4/1000000</f>
        <v>295.97018721585181</v>
      </c>
      <c r="K8" s="18"/>
    </row>
    <row r="9" spans="1:11" ht="17.100000000000001" customHeight="1">
      <c r="C9" t="s">
        <v>141</v>
      </c>
      <c r="D9" t="s">
        <v>119</v>
      </c>
      <c r="E9" s="37" t="s">
        <v>7</v>
      </c>
      <c r="F9">
        <v>283.935436464823</v>
      </c>
      <c r="G9" s="32">
        <v>0.05</v>
      </c>
      <c r="H9" s="32"/>
      <c r="I9">
        <f>param!$H$14*param!E8</f>
        <v>283.935436464823</v>
      </c>
      <c r="K9" s="18"/>
    </row>
    <row r="10" spans="1:11" ht="17.100000000000001" customHeight="1">
      <c r="C10" t="s">
        <v>142</v>
      </c>
      <c r="D10" s="27" t="s">
        <v>89</v>
      </c>
      <c r="E10" s="27" t="s">
        <v>118</v>
      </c>
      <c r="F10">
        <v>272.54039999999998</v>
      </c>
      <c r="G10" s="32">
        <v>0.05</v>
      </c>
      <c r="H10" s="32"/>
      <c r="I10">
        <f>param!B45*param!B48*param!B49</f>
        <v>272.54040000000003</v>
      </c>
      <c r="K10" s="18"/>
    </row>
    <row r="11" spans="1:11" ht="33.950000000000003" customHeight="1">
      <c r="C11" t="s">
        <v>142</v>
      </c>
      <c r="D11" s="29" t="s">
        <v>81</v>
      </c>
      <c r="E11" s="27" t="s">
        <v>119</v>
      </c>
      <c r="F11">
        <v>217.36107557</v>
      </c>
      <c r="G11" s="32">
        <v>0.05</v>
      </c>
      <c r="H11" s="32"/>
      <c r="I11">
        <f>12.03*param!B2*(param!B3+param!B4)/1000000</f>
        <v>217.36107557</v>
      </c>
      <c r="K11" s="18"/>
    </row>
    <row r="12" spans="1:11" ht="33.950000000000003" customHeight="1">
      <c r="C12" t="s">
        <v>142</v>
      </c>
      <c r="D12" s="27" t="s">
        <v>103</v>
      </c>
      <c r="E12" s="27" t="s">
        <v>118</v>
      </c>
      <c r="F12">
        <v>135.14400000000001</v>
      </c>
      <c r="G12" s="32">
        <v>0.05</v>
      </c>
      <c r="H12" s="32"/>
      <c r="I12">
        <f>param!B45*param!B48*param!B50</f>
        <v>135.14400000000003</v>
      </c>
      <c r="K12" s="18"/>
    </row>
    <row r="13" spans="1:11" ht="17.100000000000001" customHeight="1">
      <c r="C13" t="s">
        <v>142</v>
      </c>
      <c r="D13" s="27" t="s">
        <v>86</v>
      </c>
      <c r="E13" s="27" t="s">
        <v>119</v>
      </c>
      <c r="F13">
        <v>129.2806038004851</v>
      </c>
      <c r="G13" s="32">
        <v>0.05</v>
      </c>
      <c r="H13" s="32"/>
      <c r="I13">
        <f>(param!D54*param!B54*0.6*(1-0.102)+param!D55*param!B55*0.6*(1-0.101)+param!D56*param!B56*0.6*(1-0.101)+param!D59*param!B59*0.6*(1-0.612))/1000000*(param!B4/(param!B4+param!B5))</f>
        <v>129.28060380048512</v>
      </c>
      <c r="K13" s="18"/>
    </row>
    <row r="14" spans="1:11" ht="17.100000000000001" customHeight="1">
      <c r="C14" t="s">
        <v>141</v>
      </c>
      <c r="D14" t="s">
        <v>119</v>
      </c>
      <c r="E14" s="25" t="s">
        <v>33</v>
      </c>
      <c r="F14">
        <v>121.7255945976999</v>
      </c>
      <c r="G14" s="32">
        <v>0.05</v>
      </c>
      <c r="H14" s="32"/>
      <c r="I14">
        <f>param!$H$14*param!E27</f>
        <v>121.72559459769994</v>
      </c>
      <c r="K14" s="18"/>
    </row>
    <row r="15" spans="1:11" ht="33.950000000000003" customHeight="1">
      <c r="C15" t="s">
        <v>141</v>
      </c>
      <c r="D15" t="s">
        <v>119</v>
      </c>
      <c r="E15" s="25" t="s">
        <v>35</v>
      </c>
      <c r="F15">
        <v>121.7255945976999</v>
      </c>
      <c r="G15" s="32">
        <v>0.05</v>
      </c>
      <c r="H15" s="32"/>
      <c r="I15">
        <f>param!$H$14*param!E29</f>
        <v>121.72559459769994</v>
      </c>
      <c r="K15" s="18"/>
    </row>
    <row r="16" spans="1:11" ht="33.950000000000003" customHeight="1">
      <c r="C16" t="s">
        <v>142</v>
      </c>
      <c r="D16" s="29" t="s">
        <v>81</v>
      </c>
      <c r="E16" s="27" t="s">
        <v>120</v>
      </c>
      <c r="F16">
        <v>117.81032734</v>
      </c>
      <c r="G16" s="32">
        <v>0.05</v>
      </c>
      <c r="H16" s="32"/>
      <c r="I16">
        <f>12.03*param!B2*param!B5/1000000</f>
        <v>117.81032734</v>
      </c>
      <c r="K16" s="18"/>
    </row>
    <row r="17" spans="3:13" ht="33.950000000000003" customHeight="1">
      <c r="C17" t="s">
        <v>142</v>
      </c>
      <c r="D17" s="27" t="s">
        <v>84</v>
      </c>
      <c r="E17" s="27" t="s">
        <v>127</v>
      </c>
      <c r="F17">
        <v>113.1639258297447</v>
      </c>
      <c r="G17" s="32">
        <v>0.05</v>
      </c>
      <c r="H17" s="32"/>
      <c r="I17">
        <f>(param!D54*param!B54*0.4*0.2704+param!D55*param!B55*0.4*0.2704+param!D56*param!B56*0.4*0.2704+param!D57*param!B57*0.24816+param!D58*param!B58*0.1*0.364+param!D59*param!B59*0.4*0.2704)/1000000</f>
        <v>113.16392582974471</v>
      </c>
      <c r="K17" s="18"/>
    </row>
    <row r="18" spans="3:13" ht="51" customHeight="1">
      <c r="C18" t="s">
        <v>141</v>
      </c>
      <c r="D18" t="s">
        <v>119</v>
      </c>
      <c r="E18" s="37" t="s">
        <v>19</v>
      </c>
      <c r="F18">
        <v>104.14370931436351</v>
      </c>
      <c r="G18" s="32">
        <v>0.05</v>
      </c>
      <c r="H18" s="32"/>
      <c r="I18">
        <f>param!$H$14*param!E16</f>
        <v>104.14370931436348</v>
      </c>
      <c r="K18" s="18"/>
    </row>
    <row r="19" spans="3:13" ht="33.950000000000003" customHeight="1">
      <c r="C19" t="s">
        <v>141</v>
      </c>
      <c r="D19" t="s">
        <v>119</v>
      </c>
      <c r="E19" s="37" t="s">
        <v>12</v>
      </c>
      <c r="F19">
        <v>77.682507456739671</v>
      </c>
      <c r="G19" s="32">
        <v>0.1</v>
      </c>
      <c r="H19" s="32"/>
      <c r="I19">
        <f>param!$H$14*param!E12</f>
        <v>77.682507456739671</v>
      </c>
      <c r="K19" s="18"/>
    </row>
    <row r="20" spans="3:13" ht="33.950000000000003" customHeight="1">
      <c r="C20" t="s">
        <v>141</v>
      </c>
      <c r="D20" t="s">
        <v>122</v>
      </c>
      <c r="E20" s="26" t="s">
        <v>107</v>
      </c>
      <c r="F20">
        <v>75.063547315118257</v>
      </c>
      <c r="G20" s="32">
        <v>0.1</v>
      </c>
      <c r="H20" s="32"/>
      <c r="I20">
        <f>param!F54*param!B54*0.0053/1000000</f>
        <v>75.063547315118257</v>
      </c>
      <c r="K20" s="18"/>
    </row>
    <row r="21" spans="3:13" ht="33.950000000000003" customHeight="1">
      <c r="C21" t="s">
        <v>141</v>
      </c>
      <c r="D21" t="s">
        <v>65</v>
      </c>
      <c r="E21" s="27" t="s">
        <v>85</v>
      </c>
      <c r="F21">
        <v>73.310447903439794</v>
      </c>
      <c r="G21" s="32">
        <v>0.1</v>
      </c>
      <c r="H21" s="32"/>
      <c r="I21">
        <f>param!B58*param!D58*0.9/1000000</f>
        <v>73.310447903439794</v>
      </c>
      <c r="K21" s="18"/>
      <c r="M21" s="18"/>
    </row>
    <row r="22" spans="3:13" ht="33.950000000000003" customHeight="1">
      <c r="C22" t="s">
        <v>142</v>
      </c>
      <c r="D22" s="27" t="s">
        <v>86</v>
      </c>
      <c r="E22" s="27" t="s">
        <v>127</v>
      </c>
      <c r="F22">
        <v>71.159724081995094</v>
      </c>
      <c r="G22" s="32">
        <v>0.1</v>
      </c>
      <c r="H22" s="32"/>
      <c r="I22">
        <f>(param!D54*param!B54*0.6*0.102+param!D55*param!B55*0.6*0.101+param!D56*param!B56*0.6*0.101+param!D59*param!B59*0.6*0.612)/1000000</f>
        <v>71.159724081995094</v>
      </c>
      <c r="K22" s="18"/>
    </row>
    <row r="23" spans="3:13" ht="33.950000000000003" customHeight="1">
      <c r="C23" t="s">
        <v>141</v>
      </c>
      <c r="D23" t="s">
        <v>119</v>
      </c>
      <c r="E23" s="37" t="s">
        <v>9</v>
      </c>
      <c r="F23">
        <v>70.511507084314843</v>
      </c>
      <c r="G23" s="32">
        <v>0.1</v>
      </c>
      <c r="H23" s="32"/>
      <c r="I23">
        <f>param!$H$14*param!E10</f>
        <v>70.511507084314843</v>
      </c>
      <c r="K23" s="18"/>
    </row>
    <row r="24" spans="3:13" ht="33.950000000000003" customHeight="1">
      <c r="C24" t="s">
        <v>141</v>
      </c>
      <c r="D24" t="s">
        <v>125</v>
      </c>
      <c r="E24" s="27" t="s">
        <v>84</v>
      </c>
      <c r="F24">
        <v>59.469094245468547</v>
      </c>
      <c r="G24" s="32">
        <v>0.1</v>
      </c>
      <c r="H24" s="32"/>
      <c r="I24">
        <f>param!B57*param!D57/1000000</f>
        <v>59.469094245468554</v>
      </c>
      <c r="K24" s="18"/>
    </row>
    <row r="25" spans="3:13" ht="17.100000000000001" customHeight="1">
      <c r="C25" t="s">
        <v>141</v>
      </c>
      <c r="D25" t="s">
        <v>119</v>
      </c>
      <c r="E25" s="25" t="s">
        <v>21</v>
      </c>
      <c r="F25">
        <v>48.749352127835273</v>
      </c>
      <c r="G25" s="32">
        <v>0.2</v>
      </c>
      <c r="H25" s="32"/>
      <c r="I25">
        <f>param!$H$14*param!E17</f>
        <v>48.749352127835273</v>
      </c>
      <c r="K25" s="18"/>
    </row>
    <row r="26" spans="3:13" ht="17.100000000000001" customHeight="1">
      <c r="C26" t="s">
        <v>142</v>
      </c>
      <c r="D26" s="27" t="s">
        <v>85</v>
      </c>
      <c r="E26" s="27" t="s">
        <v>119</v>
      </c>
      <c r="F26">
        <v>46.882031434249747</v>
      </c>
      <c r="G26" s="32">
        <v>0.2</v>
      </c>
      <c r="H26" s="32"/>
      <c r="I26">
        <f>(param!D58*param!B58*0.9*(1-0.3605))/1000000</f>
        <v>46.882031434249747</v>
      </c>
      <c r="K26" s="18"/>
    </row>
    <row r="27" spans="3:13" ht="33.950000000000003" customHeight="1">
      <c r="C27" t="s">
        <v>141</v>
      </c>
      <c r="D27" t="s">
        <v>123</v>
      </c>
      <c r="E27" s="27" t="s">
        <v>86</v>
      </c>
      <c r="F27">
        <v>44.349836501410692</v>
      </c>
      <c r="G27" s="32">
        <v>0.2</v>
      </c>
      <c r="H27" s="32"/>
      <c r="I27">
        <f>param!B55*param!D55*0.6/1000000</f>
        <v>44.349836501410692</v>
      </c>
      <c r="K27" s="18"/>
    </row>
    <row r="28" spans="3:13" ht="17.100000000000001" customHeight="1">
      <c r="C28" t="s">
        <v>142</v>
      </c>
      <c r="D28" s="28" t="s">
        <v>82</v>
      </c>
      <c r="E28" s="27" t="s">
        <v>119</v>
      </c>
      <c r="F28">
        <v>39.239811200000013</v>
      </c>
      <c r="G28" s="32">
        <v>0.2</v>
      </c>
      <c r="H28" s="32"/>
      <c r="I28">
        <f>0.094*param!B45*param!B48</f>
        <v>39.239811200000005</v>
      </c>
      <c r="K28" s="18"/>
    </row>
    <row r="29" spans="3:13" ht="33.950000000000003" customHeight="1">
      <c r="C29" t="s">
        <v>141</v>
      </c>
      <c r="D29" t="s">
        <v>126</v>
      </c>
      <c r="E29" s="27" t="s">
        <v>86</v>
      </c>
      <c r="F29">
        <v>33.74156871016627</v>
      </c>
      <c r="G29" s="32">
        <v>0.2</v>
      </c>
      <c r="H29" s="32"/>
      <c r="I29">
        <f>param!B59*param!D59*0.6/1000000</f>
        <v>33.74156871016627</v>
      </c>
      <c r="K29" s="18"/>
    </row>
    <row r="30" spans="3:13" ht="17.100000000000001" customHeight="1">
      <c r="C30" t="s">
        <v>141</v>
      </c>
      <c r="D30" t="s">
        <v>119</v>
      </c>
      <c r="E30" s="25" t="s">
        <v>18</v>
      </c>
      <c r="F30">
        <v>31.761349247211321</v>
      </c>
      <c r="G30" s="32">
        <v>0.2</v>
      </c>
      <c r="H30" s="32"/>
      <c r="I30">
        <f>param!$H$14*param!E15</f>
        <v>31.761349247211321</v>
      </c>
      <c r="K30" s="18"/>
    </row>
    <row r="31" spans="3:13" ht="17.100000000000001" customHeight="1">
      <c r="C31" t="s">
        <v>141</v>
      </c>
      <c r="D31" t="s">
        <v>123</v>
      </c>
      <c r="E31" s="27" t="s">
        <v>84</v>
      </c>
      <c r="F31">
        <v>29.566557667607132</v>
      </c>
      <c r="G31" s="32">
        <v>0.2</v>
      </c>
      <c r="H31" s="32"/>
      <c r="I31">
        <f>param!B55*param!D55*0.4/1000000</f>
        <v>29.566557667607128</v>
      </c>
      <c r="K31" s="18"/>
    </row>
    <row r="32" spans="3:13" ht="17.100000000000001" customHeight="1">
      <c r="C32" t="s">
        <v>141</v>
      </c>
      <c r="D32" t="s">
        <v>125</v>
      </c>
      <c r="E32" s="26" t="s">
        <v>104</v>
      </c>
      <c r="F32">
        <v>29.234184455955241</v>
      </c>
      <c r="G32" s="32">
        <v>0.2</v>
      </c>
      <c r="H32" s="32"/>
      <c r="I32">
        <f>param!E57*param!$B$57*0.035*0.786/1000000</f>
        <v>29.234184455955244</v>
      </c>
      <c r="K32" s="18"/>
    </row>
    <row r="33" spans="3:11" ht="17.100000000000001" customHeight="1">
      <c r="C33" t="s">
        <v>142</v>
      </c>
      <c r="D33" s="27" t="s">
        <v>85</v>
      </c>
      <c r="E33" s="27" t="s">
        <v>127</v>
      </c>
      <c r="F33">
        <v>26.42841646919004</v>
      </c>
      <c r="G33" s="32">
        <v>0.2</v>
      </c>
      <c r="H33" s="32"/>
      <c r="I33">
        <f>(param!D58*param!B58*0.9*0.3605)/1000000</f>
        <v>26.428416469190044</v>
      </c>
      <c r="K33" s="18"/>
    </row>
    <row r="34" spans="3:11" ht="17.100000000000001" customHeight="1">
      <c r="C34" t="s">
        <v>141</v>
      </c>
      <c r="D34" t="s">
        <v>119</v>
      </c>
      <c r="E34" s="25" t="s">
        <v>95</v>
      </c>
      <c r="F34">
        <v>24.299857291926291</v>
      </c>
      <c r="G34" s="32">
        <v>0.2</v>
      </c>
      <c r="H34" s="32"/>
      <c r="I34">
        <f>param!$H$14*param!E23</f>
        <v>24.299857291926291</v>
      </c>
      <c r="K34" s="18"/>
    </row>
    <row r="35" spans="3:11" ht="84.95" customHeight="1">
      <c r="C35" t="s">
        <v>142</v>
      </c>
      <c r="D35" t="s">
        <v>103</v>
      </c>
      <c r="E35" s="27" t="s">
        <v>131</v>
      </c>
      <c r="F35">
        <v>22.646653918896</v>
      </c>
      <c r="G35" s="32">
        <v>0.2</v>
      </c>
      <c r="H35" s="32"/>
      <c r="I35">
        <v>22.646653918896</v>
      </c>
      <c r="K35" s="18"/>
    </row>
    <row r="36" spans="3:11" ht="33.950000000000003" customHeight="1">
      <c r="C36" t="s">
        <v>141</v>
      </c>
      <c r="D36" t="s">
        <v>126</v>
      </c>
      <c r="E36" s="27" t="s">
        <v>84</v>
      </c>
      <c r="F36">
        <v>22.494379140110851</v>
      </c>
      <c r="G36" s="32">
        <v>0.2</v>
      </c>
      <c r="H36" s="32"/>
      <c r="I36">
        <f>param!B59*param!D59*0.4/1000000</f>
        <v>22.494379140110851</v>
      </c>
      <c r="K36" s="18"/>
    </row>
    <row r="37" spans="3:11">
      <c r="C37" t="s">
        <v>141</v>
      </c>
      <c r="D37" t="s">
        <v>122</v>
      </c>
      <c r="E37" s="26" t="s">
        <v>104</v>
      </c>
      <c r="F37">
        <v>19.845556230544549</v>
      </c>
      <c r="G37" s="32">
        <v>0.2</v>
      </c>
      <c r="H37" s="32"/>
      <c r="I37">
        <f>param!$E$54*param!$B$54*0.0313*0.692/1000000</f>
        <v>19.845556230544549</v>
      </c>
      <c r="K37" s="18"/>
    </row>
    <row r="38" spans="3:11" ht="17.100000000000001" customHeight="1">
      <c r="C38" t="s">
        <v>141</v>
      </c>
      <c r="D38" t="s">
        <v>119</v>
      </c>
      <c r="E38" s="25" t="s">
        <v>23</v>
      </c>
      <c r="F38">
        <v>16.87001884198801</v>
      </c>
      <c r="G38" s="32">
        <v>0.2</v>
      </c>
      <c r="H38" s="32"/>
      <c r="I38">
        <f>param!$H$14*param!E18</f>
        <v>16.87001884198801</v>
      </c>
      <c r="K38" s="18"/>
    </row>
    <row r="39" spans="3:11">
      <c r="C39" t="s">
        <v>141</v>
      </c>
      <c r="D39" t="s">
        <v>119</v>
      </c>
      <c r="E39" s="37" t="s">
        <v>16</v>
      </c>
      <c r="F39">
        <v>16.594480096079991</v>
      </c>
      <c r="G39" s="32">
        <v>0.2</v>
      </c>
      <c r="H39" s="32"/>
      <c r="I39">
        <f>param!$H$14*param!E14</f>
        <v>16.594480096079987</v>
      </c>
      <c r="K39" s="18"/>
    </row>
    <row r="40" spans="3:11" ht="17.100000000000001" customHeight="1">
      <c r="C40" t="s">
        <v>141</v>
      </c>
      <c r="D40" t="s">
        <v>65</v>
      </c>
      <c r="E40" s="26" t="s">
        <v>104</v>
      </c>
      <c r="F40">
        <v>9.9972318889256098</v>
      </c>
      <c r="G40" s="32">
        <v>0.2</v>
      </c>
      <c r="H40" s="32"/>
      <c r="I40">
        <f>param!E58*param!$B$58*0.03*0.671/1000000</f>
        <v>9.997231888925608</v>
      </c>
      <c r="K40" s="18"/>
    </row>
    <row r="41" spans="3:11">
      <c r="C41" t="s">
        <v>141</v>
      </c>
      <c r="D41" t="s">
        <v>122</v>
      </c>
      <c r="E41" s="26" t="s">
        <v>110</v>
      </c>
      <c r="F41">
        <v>9.6755745163599727</v>
      </c>
      <c r="G41" s="32">
        <v>0.2</v>
      </c>
      <c r="H41" s="32"/>
      <c r="I41">
        <f>param!$E$54*param!$B$54*0.055*0.192/1000000</f>
        <v>9.6755745163599727</v>
      </c>
      <c r="K41" s="18"/>
    </row>
    <row r="42" spans="3:11" ht="33.950000000000003" customHeight="1">
      <c r="C42" t="s">
        <v>141</v>
      </c>
      <c r="D42" t="s">
        <v>119</v>
      </c>
      <c r="E42" s="25" t="s">
        <v>30</v>
      </c>
      <c r="F42">
        <v>8.6980842737065505</v>
      </c>
      <c r="G42" s="32">
        <v>0.2</v>
      </c>
      <c r="H42" s="32"/>
      <c r="I42">
        <f>param!$H$14*param!E24</f>
        <v>8.6980842737065505</v>
      </c>
      <c r="K42" s="18"/>
    </row>
    <row r="43" spans="3:11" ht="33.950000000000003" customHeight="1">
      <c r="C43" t="s">
        <v>141</v>
      </c>
      <c r="D43" t="s">
        <v>125</v>
      </c>
      <c r="E43" s="26" t="s">
        <v>110</v>
      </c>
      <c r="F43">
        <v>8.3579375044015958</v>
      </c>
      <c r="G43" s="32">
        <v>0.2</v>
      </c>
      <c r="H43" s="32"/>
      <c r="I43">
        <f>param!E57*param!$B$57*0.055*0.143/1000000</f>
        <v>8.3579375044015976</v>
      </c>
      <c r="K43" s="18"/>
    </row>
    <row r="44" spans="3:11">
      <c r="C44" t="s">
        <v>141</v>
      </c>
      <c r="D44" t="s">
        <v>65</v>
      </c>
      <c r="E44" s="27" t="s">
        <v>84</v>
      </c>
      <c r="F44">
        <v>8.1456053226044212</v>
      </c>
      <c r="G44" s="32">
        <v>0.2</v>
      </c>
      <c r="H44" s="32"/>
      <c r="I44">
        <f>param!B58*param!D58*0.1/1000000</f>
        <v>8.1456053226044212</v>
      </c>
      <c r="K44" s="18"/>
    </row>
    <row r="45" spans="3:11">
      <c r="C45" t="s">
        <v>141</v>
      </c>
      <c r="D45" t="s">
        <v>65</v>
      </c>
      <c r="E45" s="26" t="s">
        <v>110</v>
      </c>
      <c r="F45">
        <v>7.8120445907997933</v>
      </c>
      <c r="G45" s="32">
        <v>0.2</v>
      </c>
      <c r="H45" s="32"/>
      <c r="I45">
        <f>param!E58*param!$B$58*0.055*0.286/1000000</f>
        <v>7.8120445907997915</v>
      </c>
      <c r="K45" s="18"/>
    </row>
    <row r="46" spans="3:11">
      <c r="C46" t="s">
        <v>141</v>
      </c>
      <c r="D46" t="s">
        <v>122</v>
      </c>
      <c r="E46" s="26" t="s">
        <v>111</v>
      </c>
      <c r="F46">
        <v>7.4501923775971779</v>
      </c>
      <c r="G46" s="32">
        <v>0.2</v>
      </c>
      <c r="H46" s="32"/>
      <c r="I46">
        <f>param!$E$54*param!$B$54*0.0528*0.154/1000000</f>
        <v>7.4501923775971779</v>
      </c>
      <c r="K46" s="18"/>
    </row>
    <row r="47" spans="3:11">
      <c r="C47" t="s">
        <v>141</v>
      </c>
      <c r="D47" t="s">
        <v>124</v>
      </c>
      <c r="E47" s="27" t="s">
        <v>86</v>
      </c>
      <c r="F47">
        <v>7.3971475317379909</v>
      </c>
      <c r="G47" s="32">
        <v>0.2</v>
      </c>
      <c r="H47" s="52"/>
      <c r="I47">
        <f>param!B56*param!D56*0.6/1000000</f>
        <v>7.3971475317379918</v>
      </c>
      <c r="K47" s="18"/>
    </row>
    <row r="48" spans="3:11" ht="17.100000000000001" customHeight="1">
      <c r="C48" t="s">
        <v>141</v>
      </c>
      <c r="D48" t="s">
        <v>119</v>
      </c>
      <c r="E48" s="25" t="s">
        <v>40</v>
      </c>
      <c r="F48">
        <v>6.7006802133653043</v>
      </c>
      <c r="G48" s="32">
        <v>0.2</v>
      </c>
      <c r="H48" s="32"/>
      <c r="I48">
        <f>param!$H$14*param!E34</f>
        <v>6.7006802133653043</v>
      </c>
      <c r="K48" s="18"/>
    </row>
    <row r="49" spans="3:11">
      <c r="C49" t="s">
        <v>141</v>
      </c>
      <c r="D49" t="s">
        <v>125</v>
      </c>
      <c r="E49" s="26" t="s">
        <v>111</v>
      </c>
      <c r="F49">
        <v>6.3964523110609148</v>
      </c>
      <c r="G49" s="32">
        <v>0.2</v>
      </c>
      <c r="H49" s="32"/>
      <c r="I49">
        <f>param!E57*param!$B$57*0.0528*0.114/1000000</f>
        <v>6.3964523110609157</v>
      </c>
      <c r="K49" s="18"/>
    </row>
    <row r="50" spans="3:11">
      <c r="C50" t="s">
        <v>141</v>
      </c>
      <c r="D50" t="s">
        <v>65</v>
      </c>
      <c r="E50" s="26" t="s">
        <v>108</v>
      </c>
      <c r="F50">
        <v>5.792812171070902</v>
      </c>
      <c r="G50" s="32">
        <v>0.2</v>
      </c>
      <c r="H50" s="32"/>
      <c r="I50">
        <f>param!F58*param!B58*0.0179/1000000</f>
        <v>5.792812171070902</v>
      </c>
      <c r="K50" s="18"/>
    </row>
    <row r="51" spans="3:11">
      <c r="C51" t="s">
        <v>141</v>
      </c>
      <c r="D51" t="s">
        <v>124</v>
      </c>
      <c r="E51" s="27" t="s">
        <v>84</v>
      </c>
      <c r="F51">
        <v>4.9314316878253281</v>
      </c>
      <c r="G51" s="32">
        <v>0.5</v>
      </c>
      <c r="H51" s="32"/>
      <c r="I51">
        <f>param!B56*param!D56*0.4/1000000</f>
        <v>4.931431687825329</v>
      </c>
      <c r="K51" s="18"/>
    </row>
    <row r="52" spans="3:11" ht="33.950000000000003" customHeight="1">
      <c r="C52" t="s">
        <v>141</v>
      </c>
      <c r="D52" t="s">
        <v>123</v>
      </c>
      <c r="E52" s="26" t="s">
        <v>107</v>
      </c>
      <c r="F52">
        <v>4.9293903335068174</v>
      </c>
      <c r="G52" s="32">
        <v>0.5</v>
      </c>
      <c r="H52" s="32"/>
      <c r="I52">
        <f>param!F55*param!B55*0.0094/1000000</f>
        <v>4.9293903335068174</v>
      </c>
      <c r="K52" s="18"/>
    </row>
    <row r="53" spans="3:11">
      <c r="C53" t="s">
        <v>141</v>
      </c>
      <c r="D53" t="s">
        <v>65</v>
      </c>
      <c r="E53" s="26" t="s">
        <v>111</v>
      </c>
      <c r="F53">
        <v>3.749781403583901</v>
      </c>
      <c r="G53" s="32">
        <v>0.5</v>
      </c>
      <c r="H53" s="32"/>
      <c r="I53">
        <f>param!E58*param!$B$58*0.0528*0.143/1000000</f>
        <v>3.7497814035838997</v>
      </c>
      <c r="K53" s="18"/>
    </row>
    <row r="54" spans="3:11">
      <c r="C54" t="s">
        <v>141</v>
      </c>
      <c r="D54" t="s">
        <v>119</v>
      </c>
      <c r="E54" s="37" t="s">
        <v>10</v>
      </c>
      <c r="F54">
        <v>3.6755185921163109</v>
      </c>
      <c r="G54" s="32">
        <v>0.5</v>
      </c>
      <c r="H54" s="32"/>
      <c r="I54">
        <f>param!$H$14*param!E11</f>
        <v>3.6755185921163109</v>
      </c>
      <c r="K54" s="18"/>
    </row>
    <row r="55" spans="3:11" ht="17.100000000000001" customHeight="1">
      <c r="C55" t="s">
        <v>141</v>
      </c>
      <c r="D55" t="s">
        <v>119</v>
      </c>
      <c r="E55" s="25" t="s">
        <v>36</v>
      </c>
      <c r="F55">
        <v>3.529107766126129</v>
      </c>
      <c r="G55" s="32">
        <v>0.5</v>
      </c>
      <c r="H55" s="32"/>
      <c r="I55">
        <f>param!H14*param!E30</f>
        <v>3.5291077661261294</v>
      </c>
      <c r="K55" s="18"/>
    </row>
    <row r="56" spans="3:11" ht="33.950000000000003" customHeight="1">
      <c r="C56" t="s">
        <v>141</v>
      </c>
      <c r="D56" t="s">
        <v>119</v>
      </c>
      <c r="E56" s="25" t="s">
        <v>39</v>
      </c>
      <c r="F56">
        <v>3.5188948487458269</v>
      </c>
      <c r="G56" s="32">
        <v>0.5</v>
      </c>
      <c r="H56" s="32"/>
      <c r="I56">
        <f>param!$H$14*param!E33</f>
        <v>3.5188948487458274</v>
      </c>
      <c r="K56" s="18"/>
    </row>
    <row r="57" spans="3:11">
      <c r="C57" t="s">
        <v>141</v>
      </c>
      <c r="D57" t="s">
        <v>122</v>
      </c>
      <c r="E57" s="26" t="s">
        <v>114</v>
      </c>
      <c r="F57">
        <v>3.1885416019822639</v>
      </c>
      <c r="G57" s="32">
        <v>0.5</v>
      </c>
      <c r="H57" s="32"/>
      <c r="I57">
        <f>param!$E$54*param!$B$54*0.06*0.058/1000000</f>
        <v>3.1885416019822639</v>
      </c>
      <c r="K57" s="18"/>
    </row>
    <row r="58" spans="3:11" ht="17.100000000000001" customHeight="1">
      <c r="C58" t="s">
        <v>141</v>
      </c>
      <c r="D58" t="s">
        <v>119</v>
      </c>
      <c r="E58" s="25" t="s">
        <v>38</v>
      </c>
      <c r="F58">
        <v>2.7566682967558611</v>
      </c>
      <c r="G58" s="32">
        <v>0.5</v>
      </c>
      <c r="H58" s="32"/>
      <c r="I58">
        <f>param!$H$14*param!E32</f>
        <v>2.7566682967558611</v>
      </c>
      <c r="K58" s="18"/>
    </row>
    <row r="59" spans="3:11">
      <c r="C59" t="s">
        <v>141</v>
      </c>
      <c r="D59" t="s">
        <v>125</v>
      </c>
      <c r="E59" s="26" t="s">
        <v>114</v>
      </c>
      <c r="F59">
        <v>2.7417010503949291</v>
      </c>
      <c r="G59" s="32">
        <v>0.5</v>
      </c>
      <c r="H59" s="32"/>
      <c r="I59">
        <f>param!E57*param!$B$57*0.06*0.043/1000000</f>
        <v>2.7417010503949295</v>
      </c>
      <c r="K59" s="18"/>
    </row>
    <row r="60" spans="3:11">
      <c r="C60" t="s">
        <v>141</v>
      </c>
      <c r="D60" t="s">
        <v>122</v>
      </c>
      <c r="E60" s="26" t="s">
        <v>113</v>
      </c>
      <c r="F60">
        <v>2.203575446197513</v>
      </c>
      <c r="G60" s="32">
        <v>0.5</v>
      </c>
      <c r="H60" s="32"/>
      <c r="I60">
        <f>param!$E$54*param!$B$54*0.005*0.481/1000000</f>
        <v>2.2035754461975126</v>
      </c>
      <c r="K60" s="18"/>
    </row>
    <row r="61" spans="3:11" ht="17.100000000000001" customHeight="1">
      <c r="C61" t="s">
        <v>141</v>
      </c>
      <c r="D61" t="s">
        <v>123</v>
      </c>
      <c r="E61" s="26" t="s">
        <v>104</v>
      </c>
      <c r="F61">
        <v>1.909191439734915</v>
      </c>
      <c r="G61" s="32">
        <v>0.5</v>
      </c>
      <c r="H61" s="32"/>
      <c r="I61">
        <f>param!$E$55*param!$B$55*0.027*0.75/1000000</f>
        <v>1.9091914397349152</v>
      </c>
      <c r="K61" s="18"/>
    </row>
    <row r="62" spans="3:11" ht="33.950000000000003" customHeight="1">
      <c r="C62" t="s">
        <v>141</v>
      </c>
      <c r="D62" t="s">
        <v>119</v>
      </c>
      <c r="E62" s="25" t="s">
        <v>37</v>
      </c>
      <c r="F62">
        <v>1.848338493887713</v>
      </c>
      <c r="G62" s="32">
        <v>0.5</v>
      </c>
      <c r="H62" s="32"/>
      <c r="I62">
        <f>param!$H$14*param!E31</f>
        <v>1.8483384938877134</v>
      </c>
      <c r="K62" s="18"/>
    </row>
    <row r="63" spans="3:11">
      <c r="C63" t="s">
        <v>141</v>
      </c>
      <c r="D63" t="s">
        <v>122</v>
      </c>
      <c r="E63" s="26" t="s">
        <v>112</v>
      </c>
      <c r="F63">
        <v>1.693225540362995</v>
      </c>
      <c r="G63" s="32">
        <v>0.5</v>
      </c>
      <c r="H63" s="32"/>
      <c r="I63">
        <f>param!$E$54*param!$B$54*0.024*0.077/1000000</f>
        <v>1.6932255403629952</v>
      </c>
      <c r="K63" s="18"/>
    </row>
    <row r="64" spans="3:11">
      <c r="C64" t="s">
        <v>141</v>
      </c>
      <c r="D64" t="s">
        <v>122</v>
      </c>
      <c r="E64" s="26" t="s">
        <v>106</v>
      </c>
      <c r="F64">
        <v>1.5411284409580941</v>
      </c>
      <c r="G64" s="32">
        <v>0.5</v>
      </c>
      <c r="H64" s="32"/>
      <c r="I64">
        <f>param!$E$54*param!$B$54*0.029*0.058/1000000</f>
        <v>1.5411284409580943</v>
      </c>
      <c r="K64" s="18"/>
    </row>
    <row r="65" spans="3:11">
      <c r="C65" t="s">
        <v>141</v>
      </c>
      <c r="D65" t="s">
        <v>65</v>
      </c>
      <c r="E65" s="26" t="s">
        <v>114</v>
      </c>
      <c r="F65">
        <v>1.281314370264683</v>
      </c>
      <c r="G65" s="32">
        <v>0.5</v>
      </c>
      <c r="H65" s="32"/>
      <c r="I65">
        <f>param!E58*param!$B$58*0.06*0.043/1000000</f>
        <v>1.281314370264683</v>
      </c>
      <c r="K65" s="18"/>
    </row>
    <row r="66" spans="3:11">
      <c r="C66" t="s">
        <v>141</v>
      </c>
      <c r="D66" t="s">
        <v>125</v>
      </c>
      <c r="E66" s="26" t="s">
        <v>112</v>
      </c>
      <c r="F66">
        <v>1.249705595063735</v>
      </c>
      <c r="G66" s="32">
        <v>0.5</v>
      </c>
      <c r="H66" s="32"/>
      <c r="I66">
        <f>param!E57*param!$B$57*0.024*0.049/1000000</f>
        <v>1.2497055950637355</v>
      </c>
      <c r="K66" s="18"/>
    </row>
    <row r="67" spans="3:11">
      <c r="C67" t="s">
        <v>141</v>
      </c>
      <c r="D67" t="s">
        <v>125</v>
      </c>
      <c r="E67" s="26" t="s">
        <v>106</v>
      </c>
      <c r="F67">
        <v>1.109432518066785</v>
      </c>
      <c r="G67" s="32">
        <v>0.5</v>
      </c>
      <c r="H67" s="32"/>
      <c r="I67">
        <f>param!E57*param!$B$57*0.029*0.036/1000000</f>
        <v>1.1094325180667854</v>
      </c>
      <c r="K67" s="18"/>
    </row>
    <row r="68" spans="3:11" ht="33.950000000000003" customHeight="1">
      <c r="C68" t="s">
        <v>141</v>
      </c>
      <c r="D68" t="s">
        <v>119</v>
      </c>
      <c r="E68" s="25" t="s">
        <v>25</v>
      </c>
      <c r="F68">
        <v>1.0867652117090461</v>
      </c>
      <c r="G68" s="32">
        <v>0.5</v>
      </c>
      <c r="H68" s="32"/>
      <c r="I68">
        <f>param!$H$14*param!E19</f>
        <v>1.0867652117090465</v>
      </c>
      <c r="K68" s="18"/>
    </row>
    <row r="69" spans="3:11" ht="17.100000000000001" customHeight="1">
      <c r="C69" t="s">
        <v>141</v>
      </c>
      <c r="D69" t="s">
        <v>119</v>
      </c>
      <c r="E69" s="37" t="s">
        <v>8</v>
      </c>
      <c r="F69">
        <v>0.89524484700672324</v>
      </c>
      <c r="G69" s="32">
        <v>1</v>
      </c>
      <c r="H69" s="32"/>
      <c r="I69">
        <f>param!$H$14*param!E9</f>
        <v>0.89524484700672324</v>
      </c>
      <c r="K69" s="18"/>
    </row>
    <row r="70" spans="3:11">
      <c r="C70" t="s">
        <v>141</v>
      </c>
      <c r="D70" t="s">
        <v>119</v>
      </c>
      <c r="E70" s="37" t="s">
        <v>14</v>
      </c>
      <c r="F70">
        <v>0.85144533294204161</v>
      </c>
      <c r="G70" s="32">
        <v>1</v>
      </c>
      <c r="H70" s="32"/>
      <c r="I70">
        <f>param!$H$14*param!E13</f>
        <v>0.85144533294204161</v>
      </c>
      <c r="K70" s="18"/>
    </row>
    <row r="71" spans="3:11">
      <c r="C71" t="s">
        <v>141</v>
      </c>
      <c r="D71" t="s">
        <v>123</v>
      </c>
      <c r="E71" s="26" t="s">
        <v>110</v>
      </c>
      <c r="F71">
        <v>0.79856056763233263</v>
      </c>
      <c r="G71" s="32">
        <v>1</v>
      </c>
      <c r="H71" s="32"/>
      <c r="I71">
        <f>param!$E$55*param!$B$55*0.055*0.154/1000000</f>
        <v>0.79856056763233241</v>
      </c>
      <c r="K71" s="18"/>
    </row>
    <row r="72" spans="3:11" ht="33.950000000000003" customHeight="1">
      <c r="C72" t="s">
        <v>141</v>
      </c>
      <c r="D72" t="s">
        <v>123</v>
      </c>
      <c r="E72" s="26" t="s">
        <v>111</v>
      </c>
      <c r="F72">
        <v>0.76661814492703928</v>
      </c>
      <c r="G72" s="32">
        <v>1</v>
      </c>
      <c r="H72" s="32"/>
      <c r="I72">
        <f>param!$E$55*param!$B$55*0.0528*0.154/1000000</f>
        <v>0.76661814492703917</v>
      </c>
      <c r="K72" s="18"/>
    </row>
    <row r="73" spans="3:11" ht="17.100000000000001" customHeight="1">
      <c r="C73" t="s">
        <v>141</v>
      </c>
      <c r="D73" t="s">
        <v>125</v>
      </c>
      <c r="E73" s="26" t="s">
        <v>113</v>
      </c>
      <c r="F73">
        <v>0.75981250040014503</v>
      </c>
      <c r="G73" s="32">
        <v>1</v>
      </c>
      <c r="H73" s="32"/>
      <c r="I73">
        <f>param!E57*param!$B$57*0.005*0.143/1000000</f>
        <v>0.75981250040014514</v>
      </c>
      <c r="K73" s="18"/>
    </row>
    <row r="74" spans="3:11" ht="51" customHeight="1">
      <c r="C74" t="s">
        <v>141</v>
      </c>
      <c r="D74" t="s">
        <v>124</v>
      </c>
      <c r="E74" s="26" t="s">
        <v>107</v>
      </c>
      <c r="F74">
        <v>0.7536078182373902</v>
      </c>
      <c r="G74" s="32">
        <v>1</v>
      </c>
      <c r="H74" s="32"/>
      <c r="I74">
        <f>param!F56*param!B56*0.0094/1000000</f>
        <v>0.7536078182373902</v>
      </c>
      <c r="K74" s="18"/>
    </row>
    <row r="75" spans="3:11" ht="33.950000000000003" customHeight="1">
      <c r="C75" t="s">
        <v>141</v>
      </c>
      <c r="D75" t="s">
        <v>119</v>
      </c>
      <c r="E75" s="25" t="s">
        <v>43</v>
      </c>
      <c r="F75">
        <v>0.67544360825112182</v>
      </c>
      <c r="G75" s="32">
        <v>1</v>
      </c>
      <c r="H75" s="32"/>
      <c r="I75">
        <f>param!$H$14*param!E38</f>
        <v>0.67544360825112182</v>
      </c>
      <c r="K75" s="18"/>
    </row>
    <row r="76" spans="3:11" ht="33.950000000000003" customHeight="1">
      <c r="C76" t="s">
        <v>141</v>
      </c>
      <c r="D76" t="s">
        <v>65</v>
      </c>
      <c r="E76" s="26" t="s">
        <v>112</v>
      </c>
      <c r="F76">
        <v>0.58404096877180922</v>
      </c>
      <c r="G76" s="32">
        <v>1</v>
      </c>
      <c r="H76" s="32"/>
      <c r="I76">
        <f>param!E58*param!$B$58*0.024*0.049/1000000</f>
        <v>0.584040968771809</v>
      </c>
      <c r="K76" s="18"/>
    </row>
    <row r="77" spans="3:11" ht="17.100000000000001" customHeight="1">
      <c r="C77" t="s">
        <v>141</v>
      </c>
      <c r="D77" t="s">
        <v>125</v>
      </c>
      <c r="E77" s="26" t="s">
        <v>105</v>
      </c>
      <c r="F77">
        <v>0.56587434470360443</v>
      </c>
      <c r="G77" s="32">
        <v>1</v>
      </c>
      <c r="H77" s="32"/>
      <c r="I77">
        <f>param!E57*param!$B$57*0.0075*0.071/1000000</f>
        <v>0.56587434470360465</v>
      </c>
      <c r="K77" s="18"/>
    </row>
    <row r="78" spans="3:11" ht="17.100000000000001" customHeight="1">
      <c r="C78" t="s">
        <v>141</v>
      </c>
      <c r="D78" t="s">
        <v>65</v>
      </c>
      <c r="E78" s="26" t="s">
        <v>106</v>
      </c>
      <c r="F78">
        <v>0.51848534982803463</v>
      </c>
      <c r="G78" s="32">
        <v>1</v>
      </c>
      <c r="H78" s="32"/>
      <c r="I78">
        <f>param!E58*param!$B$58*0.029*0.036/1000000</f>
        <v>0.51848534982803451</v>
      </c>
      <c r="K78" s="18"/>
    </row>
    <row r="79" spans="3:11">
      <c r="C79" t="s">
        <v>141</v>
      </c>
      <c r="D79" t="s">
        <v>125</v>
      </c>
      <c r="E79" s="26" t="s">
        <v>115</v>
      </c>
      <c r="F79">
        <v>0.3506826924923746</v>
      </c>
      <c r="G79" s="32">
        <v>1</v>
      </c>
      <c r="H79" s="32"/>
      <c r="I79">
        <f>param!E57*param!$B$57*0.0075*0.044/1000000</f>
        <v>0.35068269249237477</v>
      </c>
      <c r="K79" s="18"/>
    </row>
    <row r="80" spans="3:11" ht="17.100000000000001" customHeight="1">
      <c r="C80" t="s">
        <v>141</v>
      </c>
      <c r="D80" t="s">
        <v>119</v>
      </c>
      <c r="E80" s="25" t="s">
        <v>41</v>
      </c>
      <c r="F80">
        <v>0.32985382536626578</v>
      </c>
      <c r="G80" s="32">
        <v>1</v>
      </c>
      <c r="H80" s="32"/>
      <c r="I80">
        <f>param!$H$14*param!E35</f>
        <v>0.32985382536626578</v>
      </c>
      <c r="K80" s="18"/>
    </row>
    <row r="81" spans="3:11" ht="17.100000000000001" customHeight="1">
      <c r="C81" t="s">
        <v>141</v>
      </c>
      <c r="D81" t="s">
        <v>123</v>
      </c>
      <c r="E81" s="26" t="s">
        <v>114</v>
      </c>
      <c r="F81">
        <v>0.32809808445814848</v>
      </c>
      <c r="G81" s="32">
        <v>1</v>
      </c>
      <c r="H81" s="32"/>
      <c r="I81">
        <f>param!$E$55*param!$B$55*0.06*0.058/1000000</f>
        <v>0.32809808445814842</v>
      </c>
      <c r="K81" s="18"/>
    </row>
    <row r="82" spans="3:11" ht="33.950000000000003" customHeight="1">
      <c r="C82" t="s">
        <v>141</v>
      </c>
      <c r="D82" t="s">
        <v>122</v>
      </c>
      <c r="E82" s="26" t="s">
        <v>105</v>
      </c>
      <c r="F82">
        <v>0.31610541743789677</v>
      </c>
      <c r="G82" s="32">
        <v>1</v>
      </c>
      <c r="H82" s="32"/>
      <c r="I82">
        <f>param!$E$54*param!$B$54*0.003*0.115/1000000</f>
        <v>0.31610541743789683</v>
      </c>
      <c r="K82" s="18"/>
    </row>
    <row r="83" spans="3:11" ht="17.100000000000001" customHeight="1">
      <c r="C83" t="s">
        <v>141</v>
      </c>
      <c r="D83" t="s">
        <v>65</v>
      </c>
      <c r="E83" s="26" t="s">
        <v>113</v>
      </c>
      <c r="F83">
        <v>0.28308108180266262</v>
      </c>
      <c r="G83" s="32">
        <v>1</v>
      </c>
      <c r="H83" s="32"/>
      <c r="I83">
        <f>param!E58*param!$B$58*0.005*0.114/1000000</f>
        <v>0.2830810818026625</v>
      </c>
      <c r="K83" s="18"/>
    </row>
    <row r="84" spans="3:11" ht="33.950000000000003" customHeight="1">
      <c r="C84" t="s">
        <v>141</v>
      </c>
      <c r="D84" t="s">
        <v>122</v>
      </c>
      <c r="E84" s="26" t="s">
        <v>115</v>
      </c>
      <c r="F84">
        <v>0.26387930499163559</v>
      </c>
      <c r="G84" s="32">
        <v>1</v>
      </c>
      <c r="H84" s="32"/>
      <c r="I84">
        <f>param!$E$54*param!$B$54*0.003*0.096/1000000</f>
        <v>0.26387930499163559</v>
      </c>
      <c r="K84" s="18"/>
    </row>
    <row r="85" spans="3:11" ht="17.100000000000001" customHeight="1">
      <c r="C85" t="s">
        <v>141</v>
      </c>
      <c r="D85" t="s">
        <v>119</v>
      </c>
      <c r="E85" s="25" t="s">
        <v>44</v>
      </c>
      <c r="F85">
        <v>0.2377905147974714</v>
      </c>
      <c r="G85" s="32">
        <v>1</v>
      </c>
      <c r="H85" s="32"/>
      <c r="I85">
        <f>param!$H$14*param!E37</f>
        <v>0.23779051479747138</v>
      </c>
      <c r="K85" s="18"/>
    </row>
    <row r="86" spans="3:11">
      <c r="C86" t="s">
        <v>141</v>
      </c>
      <c r="D86" t="s">
        <v>123</v>
      </c>
      <c r="E86" s="26" t="s">
        <v>113</v>
      </c>
      <c r="F86">
        <v>0.22627454100561961</v>
      </c>
      <c r="G86" s="32">
        <v>1</v>
      </c>
      <c r="H86" s="32"/>
      <c r="I86">
        <f>param!$E$55*param!$B$55*0.005*0.48/1000000</f>
        <v>0.22627454100561961</v>
      </c>
      <c r="K86" s="18"/>
    </row>
    <row r="87" spans="3:11" ht="33.950000000000003" customHeight="1">
      <c r="C87" t="s">
        <v>141</v>
      </c>
      <c r="D87" t="s">
        <v>123</v>
      </c>
      <c r="E87" s="26" t="s">
        <v>112</v>
      </c>
      <c r="F87">
        <v>0.1742313965743271</v>
      </c>
      <c r="G87" s="32">
        <v>1</v>
      </c>
      <c r="H87" s="32"/>
      <c r="I87">
        <f>param!$E$55*param!$B$55*0.024*0.077/1000000</f>
        <v>0.17423139657432704</v>
      </c>
      <c r="K87" s="18"/>
    </row>
    <row r="88" spans="3:11" ht="33.950000000000003" customHeight="1">
      <c r="C88" t="s">
        <v>141</v>
      </c>
      <c r="D88" t="s">
        <v>123</v>
      </c>
      <c r="E88" s="26" t="s">
        <v>106</v>
      </c>
      <c r="F88">
        <v>0.16404904222907421</v>
      </c>
      <c r="G88" s="32">
        <v>1</v>
      </c>
      <c r="H88" s="32"/>
      <c r="I88">
        <f>param!$E$55*param!$B$55*0.029*0.06/1000000</f>
        <v>0.16404904222907421</v>
      </c>
      <c r="K88" s="18"/>
    </row>
    <row r="89" spans="3:11" ht="33.950000000000003" customHeight="1">
      <c r="C89" t="s">
        <v>141</v>
      </c>
      <c r="D89" t="s">
        <v>124</v>
      </c>
      <c r="E89" s="26" t="s">
        <v>104</v>
      </c>
      <c r="F89">
        <v>0.15238374431384011</v>
      </c>
      <c r="G89" s="32">
        <v>1</v>
      </c>
      <c r="H89" s="32"/>
      <c r="I89">
        <f>param!E56*param!$B$56*0.027*0.75/1000000</f>
        <v>0.15238374431384005</v>
      </c>
      <c r="K89" s="18"/>
    </row>
    <row r="90" spans="3:11" ht="33.950000000000003" customHeight="1">
      <c r="C90" t="s">
        <v>141</v>
      </c>
      <c r="D90" t="s">
        <v>65</v>
      </c>
      <c r="E90" s="26" t="s">
        <v>115</v>
      </c>
      <c r="F90">
        <v>6.9925993540026127E-2</v>
      </c>
      <c r="G90" s="32">
        <v>1</v>
      </c>
      <c r="H90" s="32"/>
      <c r="I90">
        <f>param!E58*param!$B$58*0.0032*0.044/1000000</f>
        <v>6.9925993540026113E-2</v>
      </c>
      <c r="K90" s="18"/>
    </row>
    <row r="91" spans="3:11" ht="51" customHeight="1">
      <c r="C91" t="s">
        <v>141</v>
      </c>
      <c r="D91" t="s">
        <v>65</v>
      </c>
      <c r="E91" s="26" t="s">
        <v>105</v>
      </c>
      <c r="F91">
        <v>6.8336766414116443E-2</v>
      </c>
      <c r="G91" s="32">
        <v>1</v>
      </c>
      <c r="H91" s="32"/>
      <c r="I91">
        <f>param!E58*param!$B$58*0.0032*0.043/1000000</f>
        <v>6.8336766414116429E-2</v>
      </c>
      <c r="K91" s="18"/>
    </row>
    <row r="92" spans="3:11" ht="33.950000000000003" customHeight="1">
      <c r="C92" t="s">
        <v>141</v>
      </c>
      <c r="D92" t="s">
        <v>124</v>
      </c>
      <c r="E92" s="26" t="s">
        <v>110</v>
      </c>
      <c r="F92">
        <v>6.3737793300653101E-2</v>
      </c>
      <c r="G92" s="32">
        <v>1</v>
      </c>
      <c r="H92" s="32"/>
      <c r="I92">
        <f>param!E56*param!$B$56*0.055*0.154/1000000</f>
        <v>6.3737793300653101E-2</v>
      </c>
      <c r="K92" s="18"/>
    </row>
    <row r="93" spans="3:11" ht="33.950000000000003" customHeight="1">
      <c r="C93" t="s">
        <v>141</v>
      </c>
      <c r="D93" t="s">
        <v>124</v>
      </c>
      <c r="E93" s="26" t="s">
        <v>111</v>
      </c>
      <c r="F93">
        <v>6.1188281568626983E-2</v>
      </c>
      <c r="G93" s="32">
        <v>1</v>
      </c>
      <c r="H93" s="32"/>
      <c r="I93">
        <f>param!E56*param!$B$56*0.0528*0.154/1000000</f>
        <v>6.1188281568626976E-2</v>
      </c>
      <c r="K93" s="18"/>
    </row>
    <row r="94" spans="3:11" ht="33.950000000000003" customHeight="1">
      <c r="C94" t="s">
        <v>141</v>
      </c>
      <c r="D94" t="s">
        <v>123</v>
      </c>
      <c r="E94" s="26" t="s">
        <v>105</v>
      </c>
      <c r="F94">
        <v>2.8284317625702451E-2</v>
      </c>
      <c r="G94" s="32">
        <v>1</v>
      </c>
      <c r="H94" s="32"/>
      <c r="I94">
        <f>param!$E$55*param!$B$55*0.003*0.1/1000000</f>
        <v>2.8284317625702445E-2</v>
      </c>
      <c r="K94" s="18"/>
    </row>
    <row r="95" spans="3:11" ht="33.950000000000003" customHeight="1">
      <c r="C95" t="s">
        <v>141</v>
      </c>
      <c r="D95" t="s">
        <v>123</v>
      </c>
      <c r="E95" s="26" t="s">
        <v>115</v>
      </c>
      <c r="F95">
        <v>2.8284317625702451E-2</v>
      </c>
      <c r="G95" s="32">
        <v>1</v>
      </c>
      <c r="H95" s="32"/>
      <c r="I95">
        <f>param!$E$55*param!$B$55*0.003*0.1/1000000</f>
        <v>2.8284317625702445E-2</v>
      </c>
      <c r="K95" s="18"/>
    </row>
    <row r="96" spans="3:11" ht="17.100000000000001" customHeight="1">
      <c r="C96" t="s">
        <v>141</v>
      </c>
      <c r="D96" t="s">
        <v>124</v>
      </c>
      <c r="E96" s="26" t="s">
        <v>114</v>
      </c>
      <c r="F96">
        <v>2.6187428652452511E-2</v>
      </c>
      <c r="G96" s="32">
        <v>1</v>
      </c>
      <c r="H96" s="32"/>
      <c r="I96">
        <f>param!E56*param!$B$56*0.058*0.06/1000000</f>
        <v>2.6187428652452511E-2</v>
      </c>
      <c r="K96" s="18"/>
    </row>
    <row r="97" spans="3:11" ht="17.100000000000001" customHeight="1">
      <c r="C97" t="s">
        <v>141</v>
      </c>
      <c r="D97" t="s">
        <v>124</v>
      </c>
      <c r="E97" s="26" t="s">
        <v>113</v>
      </c>
      <c r="F97">
        <v>1.806029562238104E-2</v>
      </c>
      <c r="G97" s="32">
        <v>1</v>
      </c>
      <c r="H97" s="32"/>
      <c r="I97">
        <f>param!E56*param!$B$56*0.005*0.48/1000000</f>
        <v>1.8060295622381043E-2</v>
      </c>
      <c r="K97" s="18"/>
    </row>
    <row r="98" spans="3:11" ht="17.100000000000001" customHeight="1">
      <c r="C98" t="s">
        <v>141</v>
      </c>
      <c r="D98" t="s">
        <v>124</v>
      </c>
      <c r="E98" s="26" t="s">
        <v>112</v>
      </c>
      <c r="F98">
        <v>1.39064276292334E-2</v>
      </c>
      <c r="G98" s="32">
        <v>1</v>
      </c>
      <c r="H98" s="32"/>
      <c r="I98">
        <f>param!E56*param!$B$56*0.024*0.077/1000000</f>
        <v>1.3906427629233404E-2</v>
      </c>
      <c r="K98" s="18"/>
    </row>
    <row r="99" spans="3:11" ht="17.100000000000001" customHeight="1">
      <c r="C99" t="s">
        <v>141</v>
      </c>
      <c r="D99" t="s">
        <v>124</v>
      </c>
      <c r="E99" s="26" t="s">
        <v>106</v>
      </c>
      <c r="F99">
        <v>1.2657257182018711E-2</v>
      </c>
      <c r="G99" s="32">
        <v>1</v>
      </c>
      <c r="H99" s="32"/>
      <c r="I99">
        <f>param!E56*param!$B$56*0.029*0.058/1000000</f>
        <v>1.2657257182018714E-2</v>
      </c>
      <c r="K99" s="18"/>
    </row>
    <row r="100" spans="3:11">
      <c r="C100" t="s">
        <v>141</v>
      </c>
      <c r="D100" t="s">
        <v>124</v>
      </c>
      <c r="E100" s="26" t="s">
        <v>105</v>
      </c>
      <c r="F100">
        <v>2.1672354746857261E-3</v>
      </c>
      <c r="G100" s="32">
        <v>1</v>
      </c>
      <c r="H100" s="32"/>
      <c r="I100">
        <f>param!E56*param!$B$56*0.003*0.096/1000000</f>
        <v>2.1672354746857256E-3</v>
      </c>
      <c r="K100" s="18"/>
    </row>
    <row r="101" spans="3:11" ht="33.950000000000003" customHeight="1">
      <c r="C101" t="s">
        <v>141</v>
      </c>
      <c r="D101" t="s">
        <v>124</v>
      </c>
      <c r="E101" s="26" t="s">
        <v>115</v>
      </c>
      <c r="F101">
        <v>2.1672354746857261E-3</v>
      </c>
      <c r="G101" s="32">
        <v>1</v>
      </c>
      <c r="H101" s="32"/>
      <c r="I101">
        <f>param!E56*param!$B$56*0.003*0.096/1000000</f>
        <v>2.1672354746857256E-3</v>
      </c>
      <c r="K101" s="18"/>
    </row>
    <row r="102" spans="3:11" ht="17.100000000000001" customHeight="1">
      <c r="C102" t="s">
        <v>141</v>
      </c>
      <c r="D102" t="s">
        <v>126</v>
      </c>
      <c r="E102" s="26" t="s">
        <v>104</v>
      </c>
      <c r="F102">
        <v>9.1846083129727999E-4</v>
      </c>
      <c r="G102" s="32">
        <v>1</v>
      </c>
      <c r="H102" s="32"/>
      <c r="I102">
        <f>param!E59*param!$B$59*0.0313*0.692/1000000</f>
        <v>9.1846083129727999E-4</v>
      </c>
      <c r="K102" s="18"/>
    </row>
    <row r="103" spans="3:11" ht="17.100000000000001" customHeight="1">
      <c r="C103" t="s">
        <v>141</v>
      </c>
      <c r="D103" t="s">
        <v>119</v>
      </c>
      <c r="E103" s="25" t="s">
        <v>42</v>
      </c>
      <c r="F103">
        <v>7.863751602564938E-4</v>
      </c>
      <c r="G103" s="32">
        <v>1</v>
      </c>
      <c r="H103" s="32"/>
      <c r="I103">
        <f>param!$H$14*param!E36</f>
        <v>7.863751602564938E-4</v>
      </c>
      <c r="K103" s="18"/>
    </row>
    <row r="104" spans="3:11">
      <c r="C104" t="s">
        <v>141</v>
      </c>
      <c r="D104" t="s">
        <v>126</v>
      </c>
      <c r="E104" s="26" t="s">
        <v>110</v>
      </c>
      <c r="F104">
        <v>4.4778972734950222E-4</v>
      </c>
      <c r="G104" s="32">
        <v>1</v>
      </c>
      <c r="H104" s="32"/>
      <c r="I104">
        <f>param!E59*param!$B$59*0.055*0.192/1000000</f>
        <v>4.4778972734950222E-4</v>
      </c>
      <c r="K104" s="18"/>
    </row>
    <row r="105" spans="3:11" ht="33.950000000000003" customHeight="1">
      <c r="C105" t="s">
        <v>141</v>
      </c>
      <c r="D105" t="s">
        <v>126</v>
      </c>
      <c r="E105" s="26" t="s">
        <v>111</v>
      </c>
      <c r="F105">
        <v>3.4479809005911669E-4</v>
      </c>
      <c r="G105" s="32">
        <v>1</v>
      </c>
      <c r="H105" s="32"/>
      <c r="I105">
        <f>param!E59*param!$B$59*0.0528*0.154/1000000</f>
        <v>3.4479809005911669E-4</v>
      </c>
      <c r="K105" s="18"/>
    </row>
    <row r="106" spans="3:11">
      <c r="C106" t="s">
        <v>141</v>
      </c>
      <c r="D106" t="s">
        <v>126</v>
      </c>
      <c r="E106" s="26" t="s">
        <v>114</v>
      </c>
      <c r="F106">
        <v>1.4756706924017691E-4</v>
      </c>
      <c r="G106" s="32">
        <v>1</v>
      </c>
      <c r="H106" s="32"/>
      <c r="I106">
        <f>param!E59*param!$B$59*0.06*0.058/1000000</f>
        <v>1.4756706924017686E-4</v>
      </c>
      <c r="K106" s="18"/>
    </row>
    <row r="107" spans="3:11" ht="33.950000000000003" customHeight="1">
      <c r="C107" t="s">
        <v>141</v>
      </c>
      <c r="D107" t="s">
        <v>126</v>
      </c>
      <c r="E107" s="26" t="s">
        <v>113</v>
      </c>
      <c r="F107">
        <v>1.019824142306395E-4</v>
      </c>
      <c r="G107" s="32">
        <v>1</v>
      </c>
      <c r="H107" s="32"/>
      <c r="I107">
        <f>param!E59*param!$B$59*0.005*0.481/1000000</f>
        <v>1.0198241423063948E-4</v>
      </c>
      <c r="K107" s="18"/>
    </row>
    <row r="108" spans="3:11" ht="51" customHeight="1">
      <c r="C108" t="s">
        <v>141</v>
      </c>
      <c r="D108" t="s">
        <v>126</v>
      </c>
      <c r="E108" s="26" t="s">
        <v>112</v>
      </c>
      <c r="F108">
        <v>7.8363202286162886E-5</v>
      </c>
      <c r="G108" s="32">
        <v>1</v>
      </c>
      <c r="H108" s="32"/>
      <c r="I108">
        <f>param!E59*param!$B$59*0.024*0.077/1000000</f>
        <v>7.8363202286162886E-5</v>
      </c>
      <c r="K108" s="18"/>
    </row>
    <row r="109" spans="3:11" ht="33.950000000000003" customHeight="1">
      <c r="C109" t="s">
        <v>141</v>
      </c>
      <c r="D109" t="s">
        <v>126</v>
      </c>
      <c r="E109" s="26" t="s">
        <v>106</v>
      </c>
      <c r="F109">
        <v>7.1324083466085494E-5</v>
      </c>
      <c r="G109" s="32">
        <v>1</v>
      </c>
      <c r="H109" s="32"/>
      <c r="I109">
        <f>param!E59*param!$B$59*0.029*0.058/1000000</f>
        <v>7.1324083466085494E-5</v>
      </c>
      <c r="K109" s="18"/>
    </row>
    <row r="110" spans="3:11">
      <c r="C110" t="s">
        <v>141</v>
      </c>
      <c r="D110" t="s">
        <v>126</v>
      </c>
      <c r="E110" s="26" t="s">
        <v>105</v>
      </c>
      <c r="F110">
        <v>1.4629493933293401E-5</v>
      </c>
      <c r="G110" s="32">
        <v>1</v>
      </c>
      <c r="H110" s="32"/>
      <c r="I110">
        <f>param!E59*param!$B$59*0.003*0.115/1000000</f>
        <v>1.4629493933293399E-5</v>
      </c>
      <c r="K110" s="18"/>
    </row>
    <row r="111" spans="3:11" ht="17.100000000000001" customHeight="1">
      <c r="C111" t="s">
        <v>141</v>
      </c>
      <c r="D111" t="s">
        <v>126</v>
      </c>
      <c r="E111" s="26" t="s">
        <v>115</v>
      </c>
      <c r="F111">
        <v>1.2212447109531881E-5</v>
      </c>
      <c r="G111" s="32">
        <v>1</v>
      </c>
      <c r="H111" s="32"/>
      <c r="I111">
        <f>param!E59*param!$B$59*0.003*0.096/1000000</f>
        <v>1.2212447109531879E-5</v>
      </c>
      <c r="K111" s="18"/>
    </row>
    <row r="112" spans="3:11" ht="33.950000000000003" customHeight="1">
      <c r="C112" t="s">
        <v>141</v>
      </c>
      <c r="D112" t="s">
        <v>119</v>
      </c>
      <c r="E112" s="25" t="s">
        <v>31</v>
      </c>
      <c r="F112">
        <v>3.4296724614535977E-11</v>
      </c>
      <c r="G112" s="32">
        <v>1</v>
      </c>
      <c r="H112" s="32"/>
      <c r="I112">
        <f>param!$H$14*param!E25</f>
        <v>3.4296724614535983E-11</v>
      </c>
      <c r="K112" s="18"/>
    </row>
    <row r="113" spans="3:11">
      <c r="C113" t="s">
        <v>142</v>
      </c>
      <c r="D113" s="27" t="s">
        <v>79</v>
      </c>
      <c r="E113" s="27" t="s">
        <v>127</v>
      </c>
      <c r="F113">
        <v>0</v>
      </c>
      <c r="G113" s="32">
        <v>1</v>
      </c>
      <c r="H113" s="32"/>
      <c r="I113">
        <f>param!B2*((param!B3+param!B4)*param!B62+param!B61*param!B5)*0.05/1000000</f>
        <v>0</v>
      </c>
      <c r="K113" s="18"/>
    </row>
    <row r="114" spans="3:11">
      <c r="C114" t="s">
        <v>142</v>
      </c>
      <c r="D114" s="28" t="s">
        <v>79</v>
      </c>
      <c r="E114" s="27" t="s">
        <v>120</v>
      </c>
      <c r="F114">
        <v>0</v>
      </c>
      <c r="G114" s="32">
        <v>1</v>
      </c>
      <c r="H114" s="32"/>
      <c r="I114">
        <f>param!B61*param!B2*param!B5*(1-param!C61)/1000000</f>
        <v>0</v>
      </c>
      <c r="K114" s="18"/>
    </row>
    <row r="115" spans="3:11">
      <c r="C115" t="s">
        <v>142</v>
      </c>
      <c r="D115" s="28" t="s">
        <v>79</v>
      </c>
      <c r="E115" s="27" t="s">
        <v>119</v>
      </c>
      <c r="F115">
        <v>0</v>
      </c>
      <c r="G115" s="32">
        <v>1</v>
      </c>
      <c r="H115" s="32"/>
      <c r="I115">
        <f>param!B62*param!B2*(param!B3+param!B4)*(1-param!C62)/1000000</f>
        <v>0</v>
      </c>
      <c r="K115" s="18"/>
    </row>
    <row r="116" spans="3:11" ht="51" customHeight="1">
      <c r="C116" t="s">
        <v>141</v>
      </c>
      <c r="D116" t="s">
        <v>119</v>
      </c>
      <c r="E116" s="25" t="s">
        <v>28</v>
      </c>
      <c r="F116">
        <v>0</v>
      </c>
      <c r="G116" s="32">
        <v>1</v>
      </c>
      <c r="H116" s="32"/>
      <c r="I116">
        <f>param!$H$14*param!E22</f>
        <v>0</v>
      </c>
      <c r="K116" s="18"/>
    </row>
    <row r="117" spans="3:11" ht="33.950000000000003" customHeight="1">
      <c r="C117" t="s">
        <v>141</v>
      </c>
      <c r="D117" t="s">
        <v>119</v>
      </c>
      <c r="E117" s="25" t="s">
        <v>46</v>
      </c>
      <c r="F117">
        <v>0</v>
      </c>
      <c r="G117" s="32">
        <v>1</v>
      </c>
      <c r="H117" s="32"/>
      <c r="I117">
        <f>param!$H$14*param!E40</f>
        <v>0</v>
      </c>
      <c r="K117" s="18"/>
    </row>
    <row r="118" spans="3:11" ht="33.950000000000003" customHeight="1">
      <c r="C118" t="s">
        <v>141</v>
      </c>
      <c r="D118" t="s">
        <v>119</v>
      </c>
      <c r="E118" s="25" t="s">
        <v>26</v>
      </c>
      <c r="F118">
        <v>0</v>
      </c>
      <c r="G118" s="32">
        <v>1</v>
      </c>
      <c r="H118" s="32"/>
      <c r="I118">
        <f>param!$H$14*param!E20</f>
        <v>0</v>
      </c>
      <c r="K118" s="18"/>
    </row>
    <row r="119" spans="3:11" ht="33.950000000000003" customHeight="1">
      <c r="C119" t="s">
        <v>141</v>
      </c>
      <c r="D119" t="s">
        <v>119</v>
      </c>
      <c r="E119" s="25" t="s">
        <v>34</v>
      </c>
      <c r="F119">
        <v>0</v>
      </c>
      <c r="G119" s="32">
        <v>1</v>
      </c>
      <c r="H119" s="32"/>
      <c r="I119">
        <f>param!$H$14*param!E28</f>
        <v>0</v>
      </c>
      <c r="K119" s="18"/>
    </row>
    <row r="120" spans="3:11" ht="33.950000000000003" customHeight="1">
      <c r="C120" t="s">
        <v>141</v>
      </c>
      <c r="D120" t="s">
        <v>119</v>
      </c>
      <c r="E120" s="25" t="s">
        <v>97</v>
      </c>
      <c r="F120">
        <v>0</v>
      </c>
      <c r="G120" s="32">
        <v>1</v>
      </c>
      <c r="H120" s="32"/>
      <c r="I120">
        <f>param!$H$14*param!E39</f>
        <v>0</v>
      </c>
      <c r="K120" s="18"/>
    </row>
    <row r="121" spans="3:11" ht="17.100000000000001" customHeight="1">
      <c r="C121" t="s">
        <v>141</v>
      </c>
      <c r="D121" t="s">
        <v>119</v>
      </c>
      <c r="E121" s="25" t="s">
        <v>27</v>
      </c>
      <c r="F121">
        <v>0</v>
      </c>
      <c r="G121" s="32">
        <v>1</v>
      </c>
      <c r="H121" s="32"/>
      <c r="I121">
        <f>param!$H$14*param!E21</f>
        <v>0</v>
      </c>
      <c r="K121" s="18"/>
    </row>
    <row r="122" spans="3:11" ht="33.950000000000003" customHeight="1">
      <c r="C122" t="s">
        <v>141</v>
      </c>
      <c r="D122" t="s">
        <v>119</v>
      </c>
      <c r="E122" s="25" t="s">
        <v>93</v>
      </c>
      <c r="F122">
        <v>0</v>
      </c>
      <c r="G122" s="32">
        <v>1</v>
      </c>
      <c r="H122" s="32"/>
      <c r="I122">
        <f>param!$H$14*param!E26</f>
        <v>0</v>
      </c>
      <c r="K122" s="18"/>
    </row>
    <row r="123" spans="3:11" ht="84.95" customHeight="1">
      <c r="C123" t="s">
        <v>141</v>
      </c>
      <c r="D123" t="s">
        <v>119</v>
      </c>
      <c r="E123" s="25" t="s">
        <v>48</v>
      </c>
      <c r="F123">
        <v>0</v>
      </c>
      <c r="G123" s="32">
        <v>1</v>
      </c>
      <c r="H123" s="32"/>
      <c r="I123">
        <f>param!H14*param!E42</f>
        <v>0</v>
      </c>
      <c r="K123" s="18"/>
    </row>
    <row r="125" spans="3:11">
      <c r="K125" s="18"/>
    </row>
  </sheetData>
  <autoFilter ref="A1:I123" xr:uid="{00000000-0009-0000-0000-000004000000}">
    <sortState ref="A2:I123">
      <sortCondition descending="1" ref="F1:F123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5"/>
  <dimension ref="A1:R1"/>
  <sheetViews>
    <sheetView workbookViewId="0">
      <selection activeCell="O1" sqref="O1:R1"/>
    </sheetView>
  </sheetViews>
  <sheetFormatPr baseColWidth="10" defaultColWidth="10.875" defaultRowHeight="15.75"/>
  <cols>
    <col min="1" max="5" width="10.875" style="29" customWidth="1"/>
    <col min="6" max="7" width="10.875" style="6" customWidth="1"/>
    <col min="8" max="19" width="10.875" style="29" customWidth="1"/>
    <col min="20" max="16384" width="10.875" style="29"/>
  </cols>
  <sheetData>
    <row r="1" spans="1:18">
      <c r="A1" s="29" t="s">
        <v>132</v>
      </c>
      <c r="B1" s="29" t="s">
        <v>133</v>
      </c>
      <c r="C1" s="29" t="s">
        <v>134</v>
      </c>
      <c r="D1" s="29" t="s">
        <v>135</v>
      </c>
      <c r="E1" s="29" t="s">
        <v>136</v>
      </c>
      <c r="F1" s="6" t="s">
        <v>143</v>
      </c>
      <c r="G1" s="6" t="s">
        <v>144</v>
      </c>
      <c r="J1" t="s">
        <v>141</v>
      </c>
      <c r="K1" t="s">
        <v>122</v>
      </c>
      <c r="L1" s="27" t="s">
        <v>84</v>
      </c>
      <c r="M1" s="33">
        <v>0</v>
      </c>
      <c r="N1" s="6"/>
      <c r="O1" t="s">
        <v>142</v>
      </c>
      <c r="P1" s="28" t="s">
        <v>79</v>
      </c>
      <c r="Q1" s="27" t="s">
        <v>119</v>
      </c>
      <c r="R1" s="33">
        <v>1500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2"/>
  <sheetViews>
    <sheetView topLeftCell="B1" workbookViewId="0">
      <selection activeCell="E16" sqref="E16"/>
    </sheetView>
  </sheetViews>
  <sheetFormatPr baseColWidth="10" defaultColWidth="10.875" defaultRowHeight="15"/>
  <cols>
    <col min="1" max="3" width="10.875" style="13" customWidth="1"/>
    <col min="4" max="4" width="17" style="13" bestFit="1" customWidth="1"/>
    <col min="5" max="5" width="27.5" style="13" bestFit="1" customWidth="1"/>
    <col min="6" max="6" width="23.5" style="13" bestFit="1" customWidth="1"/>
    <col min="7" max="18" width="10.875" style="13" customWidth="1"/>
    <col min="19" max="16384" width="10.875" style="13"/>
  </cols>
  <sheetData>
    <row r="1" spans="1:9">
      <c r="A1" s="12" t="s">
        <v>145</v>
      </c>
      <c r="B1" s="12" t="s">
        <v>132</v>
      </c>
      <c r="C1" s="12" t="s">
        <v>133</v>
      </c>
      <c r="D1" s="13" t="s">
        <v>146</v>
      </c>
      <c r="E1" s="13" t="s">
        <v>135</v>
      </c>
      <c r="F1" s="13" t="s">
        <v>136</v>
      </c>
      <c r="G1" s="13" t="s">
        <v>147</v>
      </c>
      <c r="H1" s="13" t="s">
        <v>148</v>
      </c>
      <c r="I1" s="13" t="s">
        <v>149</v>
      </c>
    </row>
    <row r="2" spans="1:9">
      <c r="A2" s="12">
        <v>1</v>
      </c>
      <c r="B2" s="12"/>
      <c r="C2" s="12"/>
      <c r="D2" s="12" t="s">
        <v>142</v>
      </c>
      <c r="E2" s="12" t="s">
        <v>49</v>
      </c>
      <c r="F2" s="12" t="s">
        <v>121</v>
      </c>
      <c r="G2" s="12">
        <v>-1</v>
      </c>
      <c r="H2" s="12"/>
      <c r="I2" s="12"/>
    </row>
    <row r="3" spans="1:9">
      <c r="A3" s="12">
        <v>1</v>
      </c>
      <c r="B3" s="12"/>
      <c r="C3" s="12"/>
      <c r="D3" s="12" t="s">
        <v>141</v>
      </c>
      <c r="E3" s="12" t="s">
        <v>121</v>
      </c>
      <c r="F3" s="12" t="s">
        <v>102</v>
      </c>
      <c r="G3" s="14">
        <v>0.44607723062681898</v>
      </c>
      <c r="H3" s="12"/>
      <c r="I3" s="12"/>
    </row>
    <row r="4" spans="1:9">
      <c r="A4" s="12">
        <v>1</v>
      </c>
      <c r="B4" s="12"/>
      <c r="C4" s="12"/>
      <c r="D4" s="12" t="s">
        <v>141</v>
      </c>
      <c r="E4" s="12" t="s">
        <v>121</v>
      </c>
      <c r="F4" s="12" t="s">
        <v>83</v>
      </c>
      <c r="G4" s="14">
        <v>0.44607723062681898</v>
      </c>
      <c r="H4" s="12"/>
      <c r="I4" s="12"/>
    </row>
    <row r="5" spans="1:9">
      <c r="A5" s="12">
        <v>2</v>
      </c>
      <c r="B5" s="12"/>
      <c r="C5" s="12"/>
      <c r="D5" s="12" t="s">
        <v>142</v>
      </c>
      <c r="E5" s="12" t="s">
        <v>89</v>
      </c>
      <c r="F5" s="12" t="s">
        <v>121</v>
      </c>
      <c r="G5" s="44">
        <v>-1</v>
      </c>
      <c r="H5" s="12"/>
      <c r="I5" s="12"/>
    </row>
    <row r="6" spans="1:9">
      <c r="A6" s="12">
        <v>2</v>
      </c>
      <c r="B6" s="12"/>
      <c r="C6" s="12"/>
      <c r="D6" s="12" t="s">
        <v>141</v>
      </c>
      <c r="E6" s="12" t="s">
        <v>121</v>
      </c>
      <c r="F6" s="12" t="s">
        <v>102</v>
      </c>
      <c r="G6" s="14">
        <v>0.55392276937318097</v>
      </c>
      <c r="H6" s="12"/>
      <c r="I6" s="12"/>
    </row>
    <row r="7" spans="1:9">
      <c r="A7" s="12">
        <v>2</v>
      </c>
      <c r="B7" s="12"/>
      <c r="C7" s="12"/>
      <c r="D7" s="12" t="s">
        <v>141</v>
      </c>
      <c r="E7" s="12" t="s">
        <v>121</v>
      </c>
      <c r="F7" s="12" t="s">
        <v>83</v>
      </c>
      <c r="G7" s="14">
        <v>0.55392276937318097</v>
      </c>
      <c r="H7" s="12"/>
      <c r="I7" s="12"/>
    </row>
    <row r="8" spans="1:9">
      <c r="A8" s="12">
        <v>4</v>
      </c>
      <c r="B8" s="12"/>
      <c r="C8" s="12"/>
      <c r="D8" s="12" t="s">
        <v>142</v>
      </c>
      <c r="E8" s="12" t="s">
        <v>80</v>
      </c>
      <c r="F8" s="12" t="s">
        <v>119</v>
      </c>
      <c r="G8" s="12">
        <v>-1</v>
      </c>
      <c r="H8" s="12"/>
      <c r="I8" s="12"/>
    </row>
    <row r="9" spans="1:9">
      <c r="A9" s="12">
        <v>4</v>
      </c>
      <c r="B9" s="12"/>
      <c r="C9" s="12"/>
      <c r="D9" s="12" t="s">
        <v>141</v>
      </c>
      <c r="E9" s="12" t="s">
        <v>119</v>
      </c>
      <c r="F9" s="12" t="s">
        <v>28</v>
      </c>
      <c r="G9" s="12">
        <v>1.23</v>
      </c>
      <c r="H9" s="12"/>
      <c r="I9" s="12"/>
    </row>
    <row r="10" spans="1:9">
      <c r="A10" s="12">
        <v>4</v>
      </c>
      <c r="B10" s="12"/>
      <c r="C10" s="12"/>
      <c r="D10" s="12" t="s">
        <v>141</v>
      </c>
      <c r="E10" s="12" t="s">
        <v>119</v>
      </c>
      <c r="F10" s="12" t="s">
        <v>26</v>
      </c>
      <c r="G10" s="12">
        <v>1.23</v>
      </c>
      <c r="H10" s="12"/>
      <c r="I10" s="12"/>
    </row>
    <row r="11" spans="1:9">
      <c r="A11" s="12">
        <v>4</v>
      </c>
      <c r="B11" s="12"/>
      <c r="C11" s="12"/>
      <c r="D11" s="12" t="s">
        <v>141</v>
      </c>
      <c r="E11" s="12" t="s">
        <v>119</v>
      </c>
      <c r="F11" s="12" t="s">
        <v>27</v>
      </c>
      <c r="G11" s="12">
        <v>1.23</v>
      </c>
      <c r="H11" s="12"/>
      <c r="I11" s="12"/>
    </row>
    <row r="12" spans="1:9">
      <c r="A12" s="12">
        <v>4</v>
      </c>
      <c r="B12" s="12"/>
      <c r="C12" s="12"/>
      <c r="D12" s="12" t="s">
        <v>141</v>
      </c>
      <c r="E12" s="12" t="s">
        <v>119</v>
      </c>
      <c r="F12" s="12" t="s">
        <v>93</v>
      </c>
      <c r="G12" s="12">
        <v>1.23</v>
      </c>
      <c r="H12" s="12"/>
      <c r="I12" s="12"/>
    </row>
    <row r="13" spans="1:9">
      <c r="A13" s="12">
        <v>4</v>
      </c>
      <c r="B13" s="12"/>
      <c r="C13" s="12"/>
      <c r="D13" s="12" t="s">
        <v>141</v>
      </c>
      <c r="E13" s="12" t="s">
        <v>119</v>
      </c>
      <c r="F13" s="12" t="s">
        <v>33</v>
      </c>
      <c r="G13" s="12">
        <v>1.23</v>
      </c>
      <c r="H13" s="12"/>
      <c r="I13" s="12"/>
    </row>
    <row r="14" spans="1:9">
      <c r="A14" s="12">
        <v>4</v>
      </c>
      <c r="B14" s="12"/>
      <c r="C14" s="12"/>
      <c r="D14" s="12" t="s">
        <v>141</v>
      </c>
      <c r="E14" s="12" t="s">
        <v>119</v>
      </c>
      <c r="F14" s="12" t="s">
        <v>34</v>
      </c>
      <c r="G14" s="12">
        <v>1.23</v>
      </c>
      <c r="H14" s="12"/>
      <c r="I14" s="12"/>
    </row>
    <row r="15" spans="1:9">
      <c r="A15" s="12">
        <v>4</v>
      </c>
      <c r="B15" s="12"/>
      <c r="C15" s="12"/>
      <c r="D15" s="12" t="s">
        <v>141</v>
      </c>
      <c r="E15" s="12" t="s">
        <v>119</v>
      </c>
      <c r="F15" s="12" t="s">
        <v>35</v>
      </c>
      <c r="G15" s="12">
        <v>1.23</v>
      </c>
      <c r="H15" s="12"/>
      <c r="I15" s="12"/>
    </row>
    <row r="16" spans="1:9">
      <c r="A16" s="12">
        <v>4</v>
      </c>
      <c r="B16" s="12"/>
      <c r="C16" s="12"/>
      <c r="D16" s="12" t="s">
        <v>141</v>
      </c>
      <c r="E16" s="12" t="s">
        <v>119</v>
      </c>
      <c r="F16" s="12" t="s">
        <v>98</v>
      </c>
      <c r="G16" s="12">
        <v>1.47</v>
      </c>
      <c r="H16" s="12"/>
      <c r="I16" s="12"/>
    </row>
    <row r="17" spans="1:9">
      <c r="A17" s="12">
        <v>5</v>
      </c>
      <c r="B17" s="12"/>
      <c r="C17" s="12"/>
      <c r="D17" s="12" t="s">
        <v>142</v>
      </c>
      <c r="E17" s="12" t="s">
        <v>80</v>
      </c>
      <c r="F17" s="12" t="s">
        <v>120</v>
      </c>
      <c r="G17" s="12">
        <v>-1</v>
      </c>
      <c r="H17" s="12"/>
      <c r="I17" s="12"/>
    </row>
    <row r="18" spans="1:9">
      <c r="A18" s="12">
        <v>5</v>
      </c>
      <c r="B18" s="12"/>
      <c r="C18" s="12"/>
      <c r="D18" s="12" t="s">
        <v>141</v>
      </c>
      <c r="E18" s="13" t="s">
        <v>120</v>
      </c>
      <c r="F18" s="12" t="s">
        <v>49</v>
      </c>
      <c r="G18" s="12">
        <v>0.36749999999999999</v>
      </c>
      <c r="H18" s="12"/>
      <c r="I18" s="12"/>
    </row>
    <row r="19" spans="1:9">
      <c r="A19" s="12"/>
      <c r="B19" s="12"/>
      <c r="C19" s="12"/>
      <c r="D19" s="12"/>
      <c r="E19" s="12"/>
      <c r="F19" s="12"/>
      <c r="G19" s="12"/>
      <c r="H19" s="12"/>
      <c r="I19" s="12"/>
    </row>
    <row r="20" spans="1:9">
      <c r="A20" s="12"/>
      <c r="B20" s="12"/>
      <c r="C20" s="12"/>
      <c r="D20" s="12"/>
      <c r="E20" s="12"/>
      <c r="F20" s="12"/>
      <c r="G20" s="14"/>
      <c r="H20" s="12"/>
      <c r="I20" s="12"/>
    </row>
    <row r="21" spans="1:9">
      <c r="A21" s="12"/>
      <c r="B21" s="12"/>
      <c r="C21" s="12"/>
      <c r="D21" s="12"/>
      <c r="E21" s="12"/>
      <c r="F21" s="12"/>
      <c r="G21" s="12"/>
      <c r="H21" s="12"/>
      <c r="I21" s="12"/>
    </row>
    <row r="22" spans="1:9">
      <c r="A22" s="12"/>
      <c r="B22" s="12"/>
      <c r="C22" s="12"/>
      <c r="D22" s="12"/>
      <c r="E22" s="12"/>
      <c r="F22" s="12"/>
      <c r="G22" s="14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A24" s="12"/>
      <c r="B24" s="12"/>
      <c r="C24" s="12"/>
      <c r="D24" s="12"/>
      <c r="E24" s="12"/>
      <c r="F24" s="12"/>
      <c r="G24" s="14"/>
      <c r="H24" s="12"/>
      <c r="I24" s="12"/>
    </row>
    <row r="25" spans="1:9">
      <c r="A25" s="12"/>
      <c r="B25" s="12"/>
      <c r="C25" s="12"/>
      <c r="D25" s="12"/>
      <c r="E25" s="12"/>
      <c r="F25" s="12"/>
      <c r="G25" s="12"/>
      <c r="H25" s="12"/>
      <c r="I25" s="12"/>
    </row>
    <row r="26" spans="1:9">
      <c r="A26" s="12"/>
      <c r="B26" s="12"/>
      <c r="C26" s="12"/>
      <c r="D26" s="12"/>
      <c r="E26" s="12"/>
      <c r="F26" s="12"/>
      <c r="G26" s="14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2"/>
      <c r="I27" s="12"/>
    </row>
    <row r="28" spans="1:9">
      <c r="A28" s="12"/>
      <c r="B28" s="12"/>
      <c r="C28" s="12"/>
      <c r="D28" s="12"/>
      <c r="E28" s="12"/>
      <c r="F28" s="12"/>
      <c r="G28" s="12"/>
      <c r="H28" s="12"/>
      <c r="I28" s="12"/>
    </row>
    <row r="29" spans="1:9">
      <c r="A29" s="12"/>
      <c r="B29" s="12"/>
      <c r="C29" s="12"/>
      <c r="D29" s="12"/>
      <c r="E29" s="12"/>
      <c r="F29" s="12"/>
      <c r="G29" s="12"/>
      <c r="H29" s="12"/>
      <c r="I29" s="12"/>
    </row>
    <row r="30" spans="1:9">
      <c r="A30" s="12"/>
      <c r="B30" s="12"/>
      <c r="C30" s="12"/>
      <c r="D30" s="12"/>
      <c r="E30" s="12"/>
      <c r="F30" s="12"/>
      <c r="G30" s="12"/>
      <c r="H30" s="12"/>
      <c r="I30" s="12"/>
    </row>
    <row r="31" spans="1:9">
      <c r="A31" s="12"/>
      <c r="B31" s="12"/>
      <c r="C31" s="12"/>
      <c r="D31" s="12"/>
      <c r="E31" s="12"/>
      <c r="F31" s="12"/>
      <c r="G31" s="12"/>
      <c r="H31" s="15"/>
      <c r="I31" s="15"/>
    </row>
    <row r="32" spans="1:9">
      <c r="F32" s="16"/>
    </row>
  </sheetData>
  <conditionalFormatting sqref="E19 E23 E21 E25 E27">
    <cfRule type="cellIs" dxfId="11" priority="12" stopIfTrue="1" operator="equal">
      <formula>"NULL"</formula>
    </cfRule>
  </conditionalFormatting>
  <conditionalFormatting sqref="F9">
    <cfRule type="cellIs" dxfId="10" priority="11" stopIfTrue="1" operator="equal">
      <formula>"NULL"</formula>
    </cfRule>
  </conditionalFormatting>
  <conditionalFormatting sqref="F11">
    <cfRule type="cellIs" dxfId="9" priority="10" stopIfTrue="1" operator="equal">
      <formula>"NULL"</formula>
    </cfRule>
  </conditionalFormatting>
  <conditionalFormatting sqref="F13">
    <cfRule type="cellIs" dxfId="8" priority="9" stopIfTrue="1" operator="equal">
      <formula>"NULL"</formula>
    </cfRule>
  </conditionalFormatting>
  <conditionalFormatting sqref="F20">
    <cfRule type="cellIs" dxfId="7" priority="6" stopIfTrue="1" operator="equal">
      <formula>"NULL"</formula>
    </cfRule>
  </conditionalFormatting>
  <conditionalFormatting sqref="F22">
    <cfRule type="cellIs" dxfId="6" priority="5" stopIfTrue="1" operator="equal">
      <formula>"NULL"</formula>
    </cfRule>
  </conditionalFormatting>
  <conditionalFormatting sqref="F24">
    <cfRule type="cellIs" dxfId="5" priority="4" stopIfTrue="1" operator="equal">
      <formula>"NULL"</formula>
    </cfRule>
  </conditionalFormatting>
  <conditionalFormatting sqref="F26">
    <cfRule type="cellIs" dxfId="4" priority="3" stopIfTrue="1" operator="equal">
      <formula>"NULL"</formula>
    </cfRule>
  </conditionalFormatting>
  <conditionalFormatting sqref="F28">
    <cfRule type="cellIs" dxfId="3" priority="2" stopIfTrue="1" operator="equal">
      <formula>"NULL"</formula>
    </cfRule>
  </conditionalFormatting>
  <conditionalFormatting sqref="F32">
    <cfRule type="cellIs" dxfId="2" priority="1" stopIfTrue="1" operator="equal">
      <formula>"NULL"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649"/>
  <sheetViews>
    <sheetView topLeftCell="B1" workbookViewId="0">
      <selection activeCell="L9" sqref="L9"/>
    </sheetView>
  </sheetViews>
  <sheetFormatPr baseColWidth="10" defaultColWidth="8.875" defaultRowHeight="15.75"/>
  <sheetData>
    <row r="1" spans="1:17">
      <c r="A1" t="s">
        <v>145</v>
      </c>
      <c r="B1" t="s">
        <v>150</v>
      </c>
      <c r="C1" t="s">
        <v>151</v>
      </c>
      <c r="D1" t="s">
        <v>152</v>
      </c>
      <c r="E1" t="s">
        <v>153</v>
      </c>
      <c r="F1" t="s">
        <v>154</v>
      </c>
      <c r="G1" t="s">
        <v>155</v>
      </c>
      <c r="H1" t="s">
        <v>156</v>
      </c>
      <c r="I1" t="s">
        <v>157</v>
      </c>
      <c r="J1" t="s">
        <v>158</v>
      </c>
      <c r="K1" t="s">
        <v>159</v>
      </c>
      <c r="L1" t="s">
        <v>160</v>
      </c>
      <c r="M1" t="s">
        <v>161</v>
      </c>
      <c r="N1" t="s">
        <v>162</v>
      </c>
      <c r="O1" t="s">
        <v>163</v>
      </c>
      <c r="P1" t="s">
        <v>164</v>
      </c>
      <c r="Q1" t="s">
        <v>165</v>
      </c>
    </row>
    <row r="2" spans="1:17">
      <c r="A2">
        <v>0</v>
      </c>
      <c r="B2" t="s">
        <v>166</v>
      </c>
      <c r="C2" t="s">
        <v>78</v>
      </c>
      <c r="D2" t="s">
        <v>118</v>
      </c>
      <c r="E2" t="s">
        <v>118</v>
      </c>
      <c r="F2" t="s">
        <v>78</v>
      </c>
      <c r="L2">
        <v>410.37</v>
      </c>
      <c r="N2" t="s">
        <v>167</v>
      </c>
      <c r="Q2" t="s">
        <v>168</v>
      </c>
    </row>
    <row r="3" spans="1:17">
      <c r="A3">
        <v>15</v>
      </c>
      <c r="B3" t="s">
        <v>166</v>
      </c>
      <c r="C3" t="s">
        <v>82</v>
      </c>
      <c r="D3" t="s">
        <v>118</v>
      </c>
      <c r="E3" t="s">
        <v>118</v>
      </c>
      <c r="F3" t="s">
        <v>82</v>
      </c>
      <c r="L3">
        <v>410.37</v>
      </c>
      <c r="N3" t="s">
        <v>184</v>
      </c>
      <c r="Q3" t="s">
        <v>168</v>
      </c>
    </row>
    <row r="4" spans="1:17">
      <c r="A4">
        <v>249</v>
      </c>
      <c r="B4" t="s">
        <v>397</v>
      </c>
      <c r="C4" t="s">
        <v>88</v>
      </c>
      <c r="D4" t="s">
        <v>118</v>
      </c>
      <c r="E4" t="s">
        <v>88</v>
      </c>
      <c r="F4" t="s">
        <v>118</v>
      </c>
      <c r="L4">
        <v>275.22000000000003</v>
      </c>
      <c r="N4" t="s">
        <v>422</v>
      </c>
      <c r="Q4" t="s">
        <v>168</v>
      </c>
    </row>
    <row r="5" spans="1:17">
      <c r="A5">
        <v>634</v>
      </c>
      <c r="B5" t="s">
        <v>397</v>
      </c>
      <c r="C5" t="s">
        <v>102</v>
      </c>
      <c r="D5" t="s">
        <v>118</v>
      </c>
      <c r="E5" t="s">
        <v>102</v>
      </c>
      <c r="F5" t="s">
        <v>118</v>
      </c>
      <c r="L5">
        <v>135.13999999999999</v>
      </c>
      <c r="N5" t="s">
        <v>807</v>
      </c>
      <c r="Q5" t="s">
        <v>168</v>
      </c>
    </row>
    <row r="6" spans="1:17">
      <c r="A6">
        <v>10</v>
      </c>
      <c r="B6" t="s">
        <v>166</v>
      </c>
      <c r="C6" t="s">
        <v>78</v>
      </c>
      <c r="D6" t="s">
        <v>127</v>
      </c>
      <c r="E6" t="s">
        <v>127</v>
      </c>
      <c r="F6" t="s">
        <v>78</v>
      </c>
      <c r="L6">
        <v>2146.66</v>
      </c>
      <c r="N6" t="s">
        <v>179</v>
      </c>
      <c r="Q6" t="s">
        <v>168</v>
      </c>
    </row>
    <row r="7" spans="1:17">
      <c r="A7">
        <v>13</v>
      </c>
      <c r="B7" t="s">
        <v>166</v>
      </c>
      <c r="C7" t="s">
        <v>80</v>
      </c>
      <c r="D7" t="s">
        <v>127</v>
      </c>
      <c r="E7" t="s">
        <v>127</v>
      </c>
      <c r="F7" t="s">
        <v>80</v>
      </c>
      <c r="L7">
        <v>1811.49</v>
      </c>
      <c r="N7" t="s">
        <v>182</v>
      </c>
      <c r="Q7" t="s">
        <v>168</v>
      </c>
    </row>
    <row r="8" spans="1:17">
      <c r="A8">
        <v>14</v>
      </c>
      <c r="B8" t="s">
        <v>166</v>
      </c>
      <c r="C8" t="s">
        <v>81</v>
      </c>
      <c r="D8" t="s">
        <v>127</v>
      </c>
      <c r="E8" t="s">
        <v>127</v>
      </c>
      <c r="F8" t="s">
        <v>81</v>
      </c>
      <c r="L8">
        <v>335.17</v>
      </c>
      <c r="N8" t="s">
        <v>183</v>
      </c>
      <c r="Q8" t="s">
        <v>168</v>
      </c>
    </row>
    <row r="9" spans="1:17">
      <c r="A9">
        <v>227</v>
      </c>
      <c r="B9" t="s">
        <v>397</v>
      </c>
      <c r="C9" t="s">
        <v>78</v>
      </c>
      <c r="D9" t="s">
        <v>127</v>
      </c>
      <c r="E9" t="s">
        <v>78</v>
      </c>
      <c r="F9" t="s">
        <v>127</v>
      </c>
      <c r="L9">
        <v>212.69</v>
      </c>
      <c r="N9" t="s">
        <v>400</v>
      </c>
      <c r="Q9" t="s">
        <v>168</v>
      </c>
    </row>
    <row r="10" spans="1:17">
      <c r="A10">
        <v>240</v>
      </c>
      <c r="B10" t="s">
        <v>397</v>
      </c>
      <c r="C10" t="s">
        <v>83</v>
      </c>
      <c r="D10" t="s">
        <v>127</v>
      </c>
      <c r="E10" t="s">
        <v>83</v>
      </c>
      <c r="F10" t="s">
        <v>127</v>
      </c>
      <c r="L10">
        <v>212.59</v>
      </c>
      <c r="N10" t="s">
        <v>413</v>
      </c>
      <c r="Q10" t="s">
        <v>168</v>
      </c>
    </row>
    <row r="11" spans="1:17">
      <c r="A11">
        <v>4</v>
      </c>
      <c r="B11" t="s">
        <v>166</v>
      </c>
      <c r="C11" t="s">
        <v>78</v>
      </c>
      <c r="D11" t="s">
        <v>122</v>
      </c>
      <c r="E11" t="s">
        <v>122</v>
      </c>
      <c r="F11" t="s">
        <v>78</v>
      </c>
      <c r="L11">
        <v>742.91</v>
      </c>
      <c r="N11" t="s">
        <v>173</v>
      </c>
      <c r="Q11" t="s">
        <v>168</v>
      </c>
    </row>
    <row r="12" spans="1:17">
      <c r="A12">
        <v>17</v>
      </c>
      <c r="B12" t="s">
        <v>166</v>
      </c>
      <c r="C12" t="s">
        <v>83</v>
      </c>
      <c r="D12" t="s">
        <v>122</v>
      </c>
      <c r="E12" t="s">
        <v>122</v>
      </c>
      <c r="F12" t="s">
        <v>83</v>
      </c>
      <c r="L12">
        <v>742.91</v>
      </c>
      <c r="N12" t="s">
        <v>186</v>
      </c>
      <c r="Q12" t="s">
        <v>168</v>
      </c>
    </row>
    <row r="13" spans="1:17">
      <c r="A13">
        <v>129</v>
      </c>
      <c r="B13" t="s">
        <v>166</v>
      </c>
      <c r="C13" t="s">
        <v>102</v>
      </c>
      <c r="D13" t="s">
        <v>122</v>
      </c>
      <c r="E13" t="s">
        <v>122</v>
      </c>
      <c r="F13" t="s">
        <v>102</v>
      </c>
      <c r="L13">
        <v>125.14</v>
      </c>
      <c r="N13" t="s">
        <v>301</v>
      </c>
      <c r="Q13" t="s">
        <v>168</v>
      </c>
    </row>
    <row r="14" spans="1:17">
      <c r="A14">
        <v>137</v>
      </c>
      <c r="B14" t="s">
        <v>166</v>
      </c>
      <c r="C14" t="s">
        <v>103</v>
      </c>
      <c r="D14" t="s">
        <v>122</v>
      </c>
      <c r="E14" t="s">
        <v>122</v>
      </c>
      <c r="F14" t="s">
        <v>103</v>
      </c>
      <c r="L14">
        <v>99.24</v>
      </c>
      <c r="N14" t="s">
        <v>309</v>
      </c>
      <c r="Q14" t="s">
        <v>168</v>
      </c>
    </row>
    <row r="15" spans="1:17">
      <c r="A15">
        <v>177</v>
      </c>
      <c r="B15" t="s">
        <v>166</v>
      </c>
      <c r="C15" t="s">
        <v>109</v>
      </c>
      <c r="D15" t="s">
        <v>122</v>
      </c>
      <c r="E15" t="s">
        <v>122</v>
      </c>
      <c r="F15" t="s">
        <v>109</v>
      </c>
      <c r="L15">
        <v>25.9</v>
      </c>
      <c r="N15" t="s">
        <v>349</v>
      </c>
      <c r="Q15" t="s">
        <v>168</v>
      </c>
    </row>
    <row r="16" spans="1:17">
      <c r="A16">
        <v>251</v>
      </c>
      <c r="B16" t="s">
        <v>397</v>
      </c>
      <c r="C16" t="s">
        <v>88</v>
      </c>
      <c r="D16" t="s">
        <v>122</v>
      </c>
      <c r="E16" t="s">
        <v>88</v>
      </c>
      <c r="F16" t="s">
        <v>122</v>
      </c>
      <c r="L16">
        <v>868.04</v>
      </c>
      <c r="N16" t="s">
        <v>424</v>
      </c>
      <c r="Q16" t="s">
        <v>168</v>
      </c>
    </row>
    <row r="17" spans="1:17">
      <c r="A17">
        <v>6</v>
      </c>
      <c r="B17" t="s">
        <v>166</v>
      </c>
      <c r="C17" t="s">
        <v>78</v>
      </c>
      <c r="D17" t="s">
        <v>124</v>
      </c>
      <c r="E17" t="s">
        <v>124</v>
      </c>
      <c r="F17" t="s">
        <v>78</v>
      </c>
      <c r="L17">
        <v>12.64</v>
      </c>
      <c r="N17" t="s">
        <v>175</v>
      </c>
      <c r="Q17" t="s">
        <v>168</v>
      </c>
    </row>
    <row r="18" spans="1:17">
      <c r="A18">
        <v>19</v>
      </c>
      <c r="B18" t="s">
        <v>166</v>
      </c>
      <c r="C18" t="s">
        <v>83</v>
      </c>
      <c r="D18" t="s">
        <v>124</v>
      </c>
      <c r="E18" t="s">
        <v>124</v>
      </c>
      <c r="F18" t="s">
        <v>83</v>
      </c>
      <c r="L18">
        <v>12.64</v>
      </c>
      <c r="N18" t="s">
        <v>188</v>
      </c>
      <c r="Q18" t="s">
        <v>168</v>
      </c>
    </row>
    <row r="19" spans="1:17">
      <c r="A19">
        <v>131</v>
      </c>
      <c r="B19" t="s">
        <v>166</v>
      </c>
      <c r="C19" t="s">
        <v>102</v>
      </c>
      <c r="D19" t="s">
        <v>124</v>
      </c>
      <c r="E19" t="s">
        <v>124</v>
      </c>
      <c r="F19" t="s">
        <v>102</v>
      </c>
      <c r="L19">
        <v>1.32</v>
      </c>
      <c r="N19" t="s">
        <v>303</v>
      </c>
      <c r="Q19" t="s">
        <v>168</v>
      </c>
    </row>
    <row r="20" spans="1:17">
      <c r="A20">
        <v>139</v>
      </c>
      <c r="B20" t="s">
        <v>166</v>
      </c>
      <c r="C20" t="s">
        <v>103</v>
      </c>
      <c r="D20" t="s">
        <v>124</v>
      </c>
      <c r="E20" t="s">
        <v>124</v>
      </c>
      <c r="F20" t="s">
        <v>103</v>
      </c>
      <c r="L20">
        <v>1.1000000000000001</v>
      </c>
      <c r="N20" t="s">
        <v>311</v>
      </c>
      <c r="Q20" t="s">
        <v>168</v>
      </c>
    </row>
    <row r="21" spans="1:17">
      <c r="A21">
        <v>179</v>
      </c>
      <c r="B21" t="s">
        <v>166</v>
      </c>
      <c r="C21" t="s">
        <v>109</v>
      </c>
      <c r="D21" t="s">
        <v>124</v>
      </c>
      <c r="E21" t="s">
        <v>124</v>
      </c>
      <c r="F21" t="s">
        <v>109</v>
      </c>
      <c r="L21">
        <v>0.22</v>
      </c>
      <c r="N21" t="s">
        <v>351</v>
      </c>
      <c r="Q21" t="s">
        <v>168</v>
      </c>
    </row>
    <row r="22" spans="1:17">
      <c r="A22">
        <v>253</v>
      </c>
      <c r="B22" t="s">
        <v>397</v>
      </c>
      <c r="C22" t="s">
        <v>88</v>
      </c>
      <c r="D22" t="s">
        <v>124</v>
      </c>
      <c r="E22" t="s">
        <v>88</v>
      </c>
      <c r="F22" t="s">
        <v>124</v>
      </c>
      <c r="L22">
        <v>13.96</v>
      </c>
      <c r="N22" t="s">
        <v>426</v>
      </c>
      <c r="Q22" t="s">
        <v>168</v>
      </c>
    </row>
    <row r="23" spans="1:17">
      <c r="A23">
        <v>23</v>
      </c>
      <c r="B23" t="s">
        <v>166</v>
      </c>
      <c r="C23" t="s">
        <v>84</v>
      </c>
      <c r="D23" t="s">
        <v>121</v>
      </c>
      <c r="E23" t="s">
        <v>121</v>
      </c>
      <c r="F23" t="s">
        <v>84</v>
      </c>
      <c r="K23">
        <f>SUM(L23:L25)</f>
        <v>1030.23</v>
      </c>
      <c r="L23">
        <v>423.17</v>
      </c>
      <c r="N23" t="s">
        <v>192</v>
      </c>
      <c r="Q23" t="s">
        <v>168</v>
      </c>
    </row>
    <row r="24" spans="1:17">
      <c r="A24">
        <v>30</v>
      </c>
      <c r="B24" t="s">
        <v>166</v>
      </c>
      <c r="C24" t="s">
        <v>85</v>
      </c>
      <c r="D24" t="s">
        <v>121</v>
      </c>
      <c r="E24" t="s">
        <v>121</v>
      </c>
      <c r="F24" t="s">
        <v>85</v>
      </c>
      <c r="L24">
        <v>74.27</v>
      </c>
      <c r="N24" t="s">
        <v>200</v>
      </c>
      <c r="Q24" t="s">
        <v>168</v>
      </c>
    </row>
    <row r="25" spans="1:17">
      <c r="A25">
        <v>32</v>
      </c>
      <c r="B25" t="s">
        <v>166</v>
      </c>
      <c r="C25" t="s">
        <v>86</v>
      </c>
      <c r="D25" t="s">
        <v>121</v>
      </c>
      <c r="E25" t="s">
        <v>121</v>
      </c>
      <c r="F25" t="s">
        <v>86</v>
      </c>
      <c r="L25">
        <v>532.79</v>
      </c>
      <c r="N25" t="s">
        <v>202</v>
      </c>
      <c r="Q25" t="s">
        <v>168</v>
      </c>
    </row>
    <row r="26" spans="1:17">
      <c r="A26">
        <v>144</v>
      </c>
      <c r="B26" t="s">
        <v>166</v>
      </c>
      <c r="C26" t="s">
        <v>104</v>
      </c>
      <c r="D26" t="s">
        <v>121</v>
      </c>
      <c r="E26" t="s">
        <v>121</v>
      </c>
      <c r="F26" t="s">
        <v>104</v>
      </c>
      <c r="K26">
        <f>SUM(L26:L30)</f>
        <v>157.47</v>
      </c>
      <c r="L26">
        <v>63.68</v>
      </c>
      <c r="N26" t="s">
        <v>316</v>
      </c>
      <c r="Q26" t="s">
        <v>168</v>
      </c>
    </row>
    <row r="27" spans="1:17">
      <c r="A27">
        <v>152</v>
      </c>
      <c r="B27" t="s">
        <v>166</v>
      </c>
      <c r="C27" t="s">
        <v>105</v>
      </c>
      <c r="D27" t="s">
        <v>121</v>
      </c>
      <c r="E27" t="s">
        <v>121</v>
      </c>
      <c r="F27" t="s">
        <v>105</v>
      </c>
      <c r="L27">
        <v>1.17</v>
      </c>
      <c r="N27" t="s">
        <v>324</v>
      </c>
      <c r="Q27" t="s">
        <v>168</v>
      </c>
    </row>
    <row r="28" spans="1:17">
      <c r="A28">
        <v>160</v>
      </c>
      <c r="B28" t="s">
        <v>166</v>
      </c>
      <c r="C28" t="s">
        <v>106</v>
      </c>
      <c r="D28" t="s">
        <v>121</v>
      </c>
      <c r="E28" t="s">
        <v>121</v>
      </c>
      <c r="F28" t="s">
        <v>106</v>
      </c>
      <c r="L28">
        <v>3.74</v>
      </c>
      <c r="N28" t="s">
        <v>332</v>
      </c>
      <c r="Q28" t="s">
        <v>168</v>
      </c>
    </row>
    <row r="29" spans="1:17">
      <c r="A29">
        <v>168</v>
      </c>
      <c r="B29" t="s">
        <v>166</v>
      </c>
      <c r="C29" t="s">
        <v>107</v>
      </c>
      <c r="D29" t="s">
        <v>121</v>
      </c>
      <c r="E29" t="s">
        <v>121</v>
      </c>
      <c r="F29" t="s">
        <v>107</v>
      </c>
      <c r="L29">
        <v>82.86</v>
      </c>
      <c r="N29" t="s">
        <v>340</v>
      </c>
      <c r="Q29" t="s">
        <v>168</v>
      </c>
    </row>
    <row r="30" spans="1:17">
      <c r="A30">
        <v>173</v>
      </c>
      <c r="B30" t="s">
        <v>166</v>
      </c>
      <c r="C30" t="s">
        <v>108</v>
      </c>
      <c r="D30" t="s">
        <v>121</v>
      </c>
      <c r="E30" t="s">
        <v>121</v>
      </c>
      <c r="F30" t="s">
        <v>108</v>
      </c>
      <c r="L30">
        <v>6.02</v>
      </c>
      <c r="N30" t="s">
        <v>345</v>
      </c>
      <c r="Q30" t="s">
        <v>168</v>
      </c>
    </row>
    <row r="31" spans="1:17">
      <c r="A31">
        <v>183</v>
      </c>
      <c r="B31" t="s">
        <v>166</v>
      </c>
      <c r="C31" t="s">
        <v>110</v>
      </c>
      <c r="D31" t="s">
        <v>121</v>
      </c>
      <c r="E31" t="s">
        <v>121</v>
      </c>
      <c r="F31" t="s">
        <v>110</v>
      </c>
      <c r="K31">
        <f>SUM(L31:L36)</f>
        <v>64.73</v>
      </c>
      <c r="L31">
        <v>27.9</v>
      </c>
      <c r="N31" t="s">
        <v>355</v>
      </c>
      <c r="Q31" t="s">
        <v>168</v>
      </c>
    </row>
    <row r="32" spans="1:17">
      <c r="A32">
        <v>190</v>
      </c>
      <c r="B32" t="s">
        <v>166</v>
      </c>
      <c r="C32" t="s">
        <v>111</v>
      </c>
      <c r="D32" t="s">
        <v>121</v>
      </c>
      <c r="E32" t="s">
        <v>121</v>
      </c>
      <c r="F32" t="s">
        <v>111</v>
      </c>
      <c r="K32">
        <f>K26+K31</f>
        <v>222.2</v>
      </c>
      <c r="L32">
        <v>19.5</v>
      </c>
      <c r="N32" t="s">
        <v>362</v>
      </c>
      <c r="Q32" t="s">
        <v>168</v>
      </c>
    </row>
    <row r="33" spans="1:17">
      <c r="A33">
        <v>197</v>
      </c>
      <c r="B33" t="s">
        <v>166</v>
      </c>
      <c r="C33" t="s">
        <v>112</v>
      </c>
      <c r="D33" t="s">
        <v>121</v>
      </c>
      <c r="E33" t="s">
        <v>121</v>
      </c>
      <c r="F33" t="s">
        <v>112</v>
      </c>
      <c r="L33">
        <v>4.16</v>
      </c>
      <c r="N33" t="s">
        <v>369</v>
      </c>
      <c r="Q33" t="s">
        <v>168</v>
      </c>
    </row>
    <row r="34" spans="1:17">
      <c r="A34">
        <v>204</v>
      </c>
      <c r="B34" t="s">
        <v>166</v>
      </c>
      <c r="C34" t="s">
        <v>113</v>
      </c>
      <c r="D34" t="s">
        <v>121</v>
      </c>
      <c r="E34" t="s">
        <v>121</v>
      </c>
      <c r="F34" t="s">
        <v>113</v>
      </c>
      <c r="L34">
        <v>3.96</v>
      </c>
      <c r="N34" t="s">
        <v>376</v>
      </c>
      <c r="Q34" t="s">
        <v>168</v>
      </c>
    </row>
    <row r="35" spans="1:17">
      <c r="A35">
        <v>211</v>
      </c>
      <c r="B35" t="s">
        <v>166</v>
      </c>
      <c r="C35" t="s">
        <v>114</v>
      </c>
      <c r="D35" t="s">
        <v>121</v>
      </c>
      <c r="E35" t="s">
        <v>121</v>
      </c>
      <c r="F35" t="s">
        <v>114</v>
      </c>
      <c r="L35">
        <v>8.35</v>
      </c>
      <c r="N35" t="s">
        <v>383</v>
      </c>
      <c r="Q35" t="s">
        <v>168</v>
      </c>
    </row>
    <row r="36" spans="1:17">
      <c r="A36">
        <v>218</v>
      </c>
      <c r="B36" t="s">
        <v>166</v>
      </c>
      <c r="C36" t="s">
        <v>115</v>
      </c>
      <c r="D36" t="s">
        <v>121</v>
      </c>
      <c r="E36" t="s">
        <v>121</v>
      </c>
      <c r="F36" t="s">
        <v>115</v>
      </c>
      <c r="L36">
        <v>0.86</v>
      </c>
      <c r="N36" t="s">
        <v>390</v>
      </c>
      <c r="Q36" t="s">
        <v>168</v>
      </c>
    </row>
    <row r="37" spans="1:17">
      <c r="A37">
        <v>250</v>
      </c>
      <c r="B37" t="s">
        <v>397</v>
      </c>
      <c r="C37" t="s">
        <v>88</v>
      </c>
      <c r="D37" t="s">
        <v>121</v>
      </c>
      <c r="E37" t="s">
        <v>88</v>
      </c>
      <c r="F37" t="s">
        <v>121</v>
      </c>
      <c r="L37">
        <v>-1</v>
      </c>
      <c r="N37" t="s">
        <v>423</v>
      </c>
      <c r="Q37" t="s">
        <v>168</v>
      </c>
    </row>
    <row r="38" spans="1:17">
      <c r="A38">
        <v>259</v>
      </c>
      <c r="B38" t="s">
        <v>397</v>
      </c>
      <c r="C38" t="s">
        <v>89</v>
      </c>
      <c r="D38" t="s">
        <v>121</v>
      </c>
      <c r="E38" t="s">
        <v>89</v>
      </c>
      <c r="F38" t="s">
        <v>121</v>
      </c>
      <c r="L38">
        <v>-1</v>
      </c>
      <c r="N38" t="s">
        <v>432</v>
      </c>
      <c r="Q38" t="s">
        <v>168</v>
      </c>
    </row>
    <row r="39" spans="1:17">
      <c r="A39">
        <v>624</v>
      </c>
      <c r="B39" t="s">
        <v>397</v>
      </c>
      <c r="C39" t="s">
        <v>48</v>
      </c>
      <c r="D39" t="s">
        <v>121</v>
      </c>
      <c r="E39" t="s">
        <v>48</v>
      </c>
      <c r="F39" t="s">
        <v>121</v>
      </c>
      <c r="L39">
        <v>0.03</v>
      </c>
      <c r="N39" t="s">
        <v>797</v>
      </c>
      <c r="Q39" t="s">
        <v>168</v>
      </c>
    </row>
    <row r="40" spans="1:17">
      <c r="A40">
        <v>629</v>
      </c>
      <c r="B40" t="s">
        <v>397</v>
      </c>
      <c r="C40" t="s">
        <v>49</v>
      </c>
      <c r="D40" t="s">
        <v>121</v>
      </c>
      <c r="E40" t="s">
        <v>49</v>
      </c>
      <c r="F40" t="s">
        <v>121</v>
      </c>
      <c r="L40">
        <v>575.49</v>
      </c>
      <c r="N40" t="s">
        <v>802</v>
      </c>
      <c r="Q40" t="s">
        <v>168</v>
      </c>
    </row>
    <row r="41" spans="1:17">
      <c r="A41">
        <v>9</v>
      </c>
      <c r="B41" t="s">
        <v>166</v>
      </c>
      <c r="C41" t="s">
        <v>78</v>
      </c>
      <c r="D41" t="s">
        <v>126</v>
      </c>
      <c r="E41" t="s">
        <v>126</v>
      </c>
      <c r="F41" t="s">
        <v>78</v>
      </c>
      <c r="L41">
        <v>57.14</v>
      </c>
      <c r="N41" t="s">
        <v>178</v>
      </c>
      <c r="Q41" t="s">
        <v>168</v>
      </c>
    </row>
    <row r="42" spans="1:17">
      <c r="A42">
        <v>22</v>
      </c>
      <c r="B42" t="s">
        <v>166</v>
      </c>
      <c r="C42" t="s">
        <v>83</v>
      </c>
      <c r="D42" t="s">
        <v>126</v>
      </c>
      <c r="E42" t="s">
        <v>126</v>
      </c>
      <c r="F42" t="s">
        <v>83</v>
      </c>
      <c r="L42">
        <v>57.14</v>
      </c>
      <c r="N42" t="s">
        <v>191</v>
      </c>
      <c r="Q42" t="s">
        <v>168</v>
      </c>
    </row>
    <row r="43" spans="1:17">
      <c r="A43">
        <v>134</v>
      </c>
      <c r="B43" t="s">
        <v>166</v>
      </c>
      <c r="C43" t="s">
        <v>102</v>
      </c>
      <c r="D43" t="s">
        <v>126</v>
      </c>
      <c r="E43" t="s">
        <v>126</v>
      </c>
      <c r="F43" t="s">
        <v>102</v>
      </c>
      <c r="L43">
        <v>0</v>
      </c>
      <c r="N43" t="s">
        <v>306</v>
      </c>
      <c r="Q43" t="s">
        <v>168</v>
      </c>
    </row>
    <row r="44" spans="1:17">
      <c r="A44">
        <v>142</v>
      </c>
      <c r="B44" t="s">
        <v>166</v>
      </c>
      <c r="C44" t="s">
        <v>103</v>
      </c>
      <c r="D44" t="s">
        <v>126</v>
      </c>
      <c r="E44" t="s">
        <v>126</v>
      </c>
      <c r="F44" t="s">
        <v>103</v>
      </c>
      <c r="L44">
        <v>0</v>
      </c>
      <c r="N44" t="s">
        <v>314</v>
      </c>
      <c r="Q44" t="s">
        <v>168</v>
      </c>
    </row>
    <row r="45" spans="1:17">
      <c r="A45">
        <v>182</v>
      </c>
      <c r="B45" t="s">
        <v>166</v>
      </c>
      <c r="C45" t="s">
        <v>109</v>
      </c>
      <c r="D45" t="s">
        <v>126</v>
      </c>
      <c r="E45" t="s">
        <v>126</v>
      </c>
      <c r="F45" t="s">
        <v>109</v>
      </c>
      <c r="L45">
        <v>0</v>
      </c>
      <c r="N45" t="s">
        <v>354</v>
      </c>
      <c r="Q45" t="s">
        <v>168</v>
      </c>
    </row>
    <row r="46" spans="1:17">
      <c r="A46">
        <v>256</v>
      </c>
      <c r="B46" t="s">
        <v>397</v>
      </c>
      <c r="C46" t="s">
        <v>88</v>
      </c>
      <c r="D46" t="s">
        <v>126</v>
      </c>
      <c r="E46" t="s">
        <v>88</v>
      </c>
      <c r="F46" t="s">
        <v>126</v>
      </c>
      <c r="L46">
        <v>57.14</v>
      </c>
      <c r="N46" t="s">
        <v>429</v>
      </c>
      <c r="Q46" t="s">
        <v>168</v>
      </c>
    </row>
    <row r="47" spans="1:17">
      <c r="A47">
        <v>257</v>
      </c>
      <c r="B47" t="s">
        <v>397</v>
      </c>
      <c r="C47" t="s">
        <v>88</v>
      </c>
      <c r="D47" t="s">
        <v>131</v>
      </c>
      <c r="E47" t="s">
        <v>88</v>
      </c>
      <c r="F47" t="s">
        <v>131</v>
      </c>
      <c r="L47">
        <v>870.02</v>
      </c>
      <c r="N47" t="s">
        <v>430</v>
      </c>
      <c r="Q47" t="s">
        <v>168</v>
      </c>
    </row>
    <row r="48" spans="1:17">
      <c r="A48">
        <v>635</v>
      </c>
      <c r="B48" t="s">
        <v>397</v>
      </c>
      <c r="C48" t="s">
        <v>102</v>
      </c>
      <c r="D48" t="s">
        <v>131</v>
      </c>
      <c r="E48" t="s">
        <v>102</v>
      </c>
      <c r="F48" t="s">
        <v>131</v>
      </c>
      <c r="L48">
        <v>22.65</v>
      </c>
      <c r="N48" t="s">
        <v>808</v>
      </c>
      <c r="Q48" t="s">
        <v>168</v>
      </c>
    </row>
    <row r="49" spans="1:17">
      <c r="A49">
        <v>11</v>
      </c>
      <c r="B49" t="s">
        <v>166</v>
      </c>
      <c r="C49" t="s">
        <v>78</v>
      </c>
      <c r="D49" t="s">
        <v>128</v>
      </c>
      <c r="E49" t="s">
        <v>128</v>
      </c>
      <c r="F49" t="s">
        <v>78</v>
      </c>
      <c r="L49">
        <v>0.3</v>
      </c>
      <c r="N49" t="s">
        <v>180</v>
      </c>
      <c r="Q49" t="s">
        <v>168</v>
      </c>
    </row>
    <row r="50" spans="1:17">
      <c r="A50">
        <v>12</v>
      </c>
      <c r="B50" t="s">
        <v>166</v>
      </c>
      <c r="C50" t="s">
        <v>79</v>
      </c>
      <c r="D50" t="s">
        <v>128</v>
      </c>
      <c r="E50" t="s">
        <v>128</v>
      </c>
      <c r="F50" t="s">
        <v>79</v>
      </c>
      <c r="L50">
        <v>0.3</v>
      </c>
      <c r="N50" t="s">
        <v>181</v>
      </c>
      <c r="Q50" t="s">
        <v>168</v>
      </c>
    </row>
    <row r="51" spans="1:17">
      <c r="A51">
        <v>228</v>
      </c>
      <c r="B51" t="s">
        <v>397</v>
      </c>
      <c r="C51" t="s">
        <v>78</v>
      </c>
      <c r="D51" t="s">
        <v>129</v>
      </c>
      <c r="E51" t="s">
        <v>78</v>
      </c>
      <c r="F51" t="s">
        <v>129</v>
      </c>
      <c r="L51">
        <v>977.19</v>
      </c>
      <c r="N51" t="s">
        <v>401</v>
      </c>
      <c r="Q51" t="s">
        <v>168</v>
      </c>
    </row>
    <row r="52" spans="1:17">
      <c r="A52">
        <v>237</v>
      </c>
      <c r="B52" t="s">
        <v>397</v>
      </c>
      <c r="C52" t="s">
        <v>82</v>
      </c>
      <c r="D52" t="s">
        <v>129</v>
      </c>
      <c r="E52" t="s">
        <v>82</v>
      </c>
      <c r="F52" t="s">
        <v>129</v>
      </c>
      <c r="L52">
        <v>371.13</v>
      </c>
      <c r="N52" t="s">
        <v>410</v>
      </c>
      <c r="Q52" t="s">
        <v>168</v>
      </c>
    </row>
    <row r="53" spans="1:17">
      <c r="A53">
        <v>248</v>
      </c>
      <c r="B53" t="s">
        <v>397</v>
      </c>
      <c r="C53" t="s">
        <v>87</v>
      </c>
      <c r="D53" t="s">
        <v>129</v>
      </c>
      <c r="E53" t="s">
        <v>87</v>
      </c>
      <c r="F53" t="s">
        <v>129</v>
      </c>
      <c r="L53">
        <v>606.07000000000005</v>
      </c>
      <c r="N53" t="s">
        <v>421</v>
      </c>
      <c r="Q53" t="s">
        <v>168</v>
      </c>
    </row>
    <row r="54" spans="1:17">
      <c r="A54">
        <v>41</v>
      </c>
      <c r="B54" t="s">
        <v>166</v>
      </c>
      <c r="C54" t="s">
        <v>88</v>
      </c>
      <c r="D54" t="s">
        <v>130</v>
      </c>
      <c r="E54" t="s">
        <v>130</v>
      </c>
      <c r="F54" t="s">
        <v>88</v>
      </c>
      <c r="L54">
        <v>0</v>
      </c>
      <c r="N54" t="s">
        <v>211</v>
      </c>
      <c r="Q54" t="s">
        <v>168</v>
      </c>
    </row>
    <row r="55" spans="1:17">
      <c r="A55">
        <v>43</v>
      </c>
      <c r="B55" t="s">
        <v>166</v>
      </c>
      <c r="C55" t="s">
        <v>89</v>
      </c>
      <c r="D55" t="s">
        <v>130</v>
      </c>
      <c r="E55" t="s">
        <v>130</v>
      </c>
      <c r="F55" t="s">
        <v>89</v>
      </c>
      <c r="L55">
        <v>0</v>
      </c>
      <c r="N55" t="s">
        <v>213</v>
      </c>
      <c r="Q55" t="s">
        <v>168</v>
      </c>
    </row>
    <row r="56" spans="1:17">
      <c r="A56">
        <v>135</v>
      </c>
      <c r="B56" t="s">
        <v>166</v>
      </c>
      <c r="C56" t="s">
        <v>102</v>
      </c>
      <c r="D56" t="s">
        <v>130</v>
      </c>
      <c r="E56" t="s">
        <v>130</v>
      </c>
      <c r="F56" t="s">
        <v>102</v>
      </c>
      <c r="L56">
        <v>0.31</v>
      </c>
      <c r="N56" t="s">
        <v>307</v>
      </c>
      <c r="Q56" t="s">
        <v>168</v>
      </c>
    </row>
    <row r="57" spans="1:17">
      <c r="A57">
        <v>143</v>
      </c>
      <c r="B57" t="s">
        <v>166</v>
      </c>
      <c r="C57" t="s">
        <v>103</v>
      </c>
      <c r="D57" t="s">
        <v>130</v>
      </c>
      <c r="E57" t="s">
        <v>130</v>
      </c>
      <c r="F57" t="s">
        <v>103</v>
      </c>
      <c r="L57">
        <v>0.31</v>
      </c>
      <c r="N57" t="s">
        <v>315</v>
      </c>
      <c r="Q57" t="s">
        <v>168</v>
      </c>
    </row>
    <row r="58" spans="1:17">
      <c r="A58">
        <v>5</v>
      </c>
      <c r="B58" t="s">
        <v>166</v>
      </c>
      <c r="C58" t="s">
        <v>78</v>
      </c>
      <c r="D58" t="s">
        <v>123</v>
      </c>
      <c r="E58" t="s">
        <v>123</v>
      </c>
      <c r="F58" t="s">
        <v>78</v>
      </c>
      <c r="L58">
        <v>75.11</v>
      </c>
      <c r="N58" t="s">
        <v>174</v>
      </c>
      <c r="Q58" t="s">
        <v>168</v>
      </c>
    </row>
    <row r="59" spans="1:17">
      <c r="A59">
        <v>18</v>
      </c>
      <c r="B59" t="s">
        <v>166</v>
      </c>
      <c r="C59" t="s">
        <v>83</v>
      </c>
      <c r="D59" t="s">
        <v>123</v>
      </c>
      <c r="E59" t="s">
        <v>123</v>
      </c>
      <c r="F59" t="s">
        <v>83</v>
      </c>
      <c r="L59">
        <v>75.11</v>
      </c>
      <c r="N59" t="s">
        <v>187</v>
      </c>
      <c r="Q59" t="s">
        <v>168</v>
      </c>
    </row>
    <row r="60" spans="1:17">
      <c r="A60">
        <v>130</v>
      </c>
      <c r="B60" t="s">
        <v>166</v>
      </c>
      <c r="C60" t="s">
        <v>102</v>
      </c>
      <c r="D60" t="s">
        <v>123</v>
      </c>
      <c r="E60" t="s">
        <v>123</v>
      </c>
      <c r="F60" t="s">
        <v>102</v>
      </c>
      <c r="L60">
        <v>10.52</v>
      </c>
      <c r="N60" t="s">
        <v>302</v>
      </c>
      <c r="Q60" t="s">
        <v>168</v>
      </c>
    </row>
    <row r="61" spans="1:17">
      <c r="A61">
        <v>138</v>
      </c>
      <c r="B61" t="s">
        <v>166</v>
      </c>
      <c r="C61" t="s">
        <v>103</v>
      </c>
      <c r="D61" t="s">
        <v>123</v>
      </c>
      <c r="E61" t="s">
        <v>123</v>
      </c>
      <c r="F61" t="s">
        <v>103</v>
      </c>
      <c r="L61">
        <v>7.74</v>
      </c>
      <c r="N61" t="s">
        <v>310</v>
      </c>
      <c r="Q61" t="s">
        <v>168</v>
      </c>
    </row>
    <row r="62" spans="1:17">
      <c r="A62">
        <v>178</v>
      </c>
      <c r="B62" t="s">
        <v>166</v>
      </c>
      <c r="C62" t="s">
        <v>109</v>
      </c>
      <c r="D62" t="s">
        <v>123</v>
      </c>
      <c r="E62" t="s">
        <v>123</v>
      </c>
      <c r="F62" t="s">
        <v>109</v>
      </c>
      <c r="L62">
        <v>2.78</v>
      </c>
      <c r="N62" t="s">
        <v>350</v>
      </c>
      <c r="Q62" t="s">
        <v>168</v>
      </c>
    </row>
    <row r="63" spans="1:17">
      <c r="A63">
        <v>252</v>
      </c>
      <c r="B63" t="s">
        <v>397</v>
      </c>
      <c r="C63" t="s">
        <v>88</v>
      </c>
      <c r="D63" t="s">
        <v>123</v>
      </c>
      <c r="E63" t="s">
        <v>88</v>
      </c>
      <c r="F63" t="s">
        <v>123</v>
      </c>
      <c r="L63">
        <v>85.63</v>
      </c>
      <c r="N63" t="s">
        <v>425</v>
      </c>
      <c r="Q63" t="s">
        <v>168</v>
      </c>
    </row>
    <row r="64" spans="1:17">
      <c r="A64">
        <v>7</v>
      </c>
      <c r="B64" t="s">
        <v>166</v>
      </c>
      <c r="C64" t="s">
        <v>78</v>
      </c>
      <c r="D64" t="s">
        <v>125</v>
      </c>
      <c r="E64" t="s">
        <v>125</v>
      </c>
      <c r="F64" t="s">
        <v>78</v>
      </c>
      <c r="L64">
        <v>59.91</v>
      </c>
      <c r="N64" t="s">
        <v>176</v>
      </c>
      <c r="Q64" t="s">
        <v>168</v>
      </c>
    </row>
    <row r="65" spans="1:17">
      <c r="A65">
        <v>20</v>
      </c>
      <c r="B65" t="s">
        <v>166</v>
      </c>
      <c r="C65" t="s">
        <v>83</v>
      </c>
      <c r="D65" t="s">
        <v>125</v>
      </c>
      <c r="E65" t="s">
        <v>125</v>
      </c>
      <c r="F65" t="s">
        <v>83</v>
      </c>
      <c r="L65">
        <v>59.91</v>
      </c>
      <c r="N65" t="s">
        <v>189</v>
      </c>
      <c r="Q65" t="s">
        <v>168</v>
      </c>
    </row>
    <row r="66" spans="1:17">
      <c r="A66">
        <v>132</v>
      </c>
      <c r="B66" t="s">
        <v>166</v>
      </c>
      <c r="C66" t="s">
        <v>102</v>
      </c>
      <c r="D66" t="s">
        <v>125</v>
      </c>
      <c r="E66" t="s">
        <v>125</v>
      </c>
      <c r="F66" t="s">
        <v>102</v>
      </c>
      <c r="L66">
        <v>53.33</v>
      </c>
      <c r="N66" t="s">
        <v>304</v>
      </c>
      <c r="Q66" t="s">
        <v>168</v>
      </c>
    </row>
    <row r="67" spans="1:17">
      <c r="A67">
        <v>140</v>
      </c>
      <c r="B67" t="s">
        <v>166</v>
      </c>
      <c r="C67" t="s">
        <v>103</v>
      </c>
      <c r="D67" t="s">
        <v>125</v>
      </c>
      <c r="E67" t="s">
        <v>125</v>
      </c>
      <c r="F67" t="s">
        <v>103</v>
      </c>
      <c r="L67">
        <v>32.28</v>
      </c>
      <c r="N67" t="s">
        <v>312</v>
      </c>
      <c r="Q67" t="s">
        <v>168</v>
      </c>
    </row>
    <row r="68" spans="1:17">
      <c r="A68">
        <v>180</v>
      </c>
      <c r="B68" t="s">
        <v>166</v>
      </c>
      <c r="C68" t="s">
        <v>109</v>
      </c>
      <c r="D68" t="s">
        <v>125</v>
      </c>
      <c r="E68" t="s">
        <v>125</v>
      </c>
      <c r="F68" t="s">
        <v>109</v>
      </c>
      <c r="L68">
        <v>21.05</v>
      </c>
      <c r="N68" t="s">
        <v>352</v>
      </c>
      <c r="Q68" t="s">
        <v>168</v>
      </c>
    </row>
    <row r="69" spans="1:17">
      <c r="A69">
        <v>254</v>
      </c>
      <c r="B69" t="s">
        <v>397</v>
      </c>
      <c r="C69" t="s">
        <v>88</v>
      </c>
      <c r="D69" t="s">
        <v>125</v>
      </c>
      <c r="E69" t="s">
        <v>88</v>
      </c>
      <c r="F69" t="s">
        <v>125</v>
      </c>
      <c r="L69">
        <v>113.24</v>
      </c>
      <c r="N69" t="s">
        <v>427</v>
      </c>
      <c r="Q69" t="s">
        <v>168</v>
      </c>
    </row>
    <row r="70" spans="1:17">
      <c r="A70">
        <v>263</v>
      </c>
      <c r="B70" t="s">
        <v>397</v>
      </c>
      <c r="C70" t="s">
        <v>89</v>
      </c>
      <c r="D70" t="s">
        <v>125</v>
      </c>
      <c r="E70" t="s">
        <v>89</v>
      </c>
      <c r="F70" t="s">
        <v>125</v>
      </c>
      <c r="L70">
        <v>113.24</v>
      </c>
      <c r="N70" t="s">
        <v>436</v>
      </c>
      <c r="Q70" t="s">
        <v>168</v>
      </c>
    </row>
    <row r="71" spans="1:17">
      <c r="A71">
        <v>2</v>
      </c>
      <c r="B71" t="s">
        <v>166</v>
      </c>
      <c r="C71" t="s">
        <v>78</v>
      </c>
      <c r="D71" t="s">
        <v>120</v>
      </c>
      <c r="E71" t="s">
        <v>120</v>
      </c>
      <c r="F71" t="s">
        <v>78</v>
      </c>
      <c r="L71">
        <v>84.75</v>
      </c>
      <c r="N71" t="s">
        <v>170</v>
      </c>
      <c r="Q71" t="s">
        <v>168</v>
      </c>
    </row>
    <row r="72" spans="1:17">
      <c r="A72">
        <v>38</v>
      </c>
      <c r="B72" t="s">
        <v>166</v>
      </c>
      <c r="C72" t="s">
        <v>87</v>
      </c>
      <c r="D72" t="s">
        <v>120</v>
      </c>
      <c r="E72" t="s">
        <v>120</v>
      </c>
      <c r="F72" t="s">
        <v>87</v>
      </c>
      <c r="L72">
        <v>84.75</v>
      </c>
      <c r="N72" t="s">
        <v>208</v>
      </c>
      <c r="Q72" t="s">
        <v>168</v>
      </c>
    </row>
    <row r="73" spans="1:17">
      <c r="A73">
        <v>40</v>
      </c>
      <c r="B73" t="s">
        <v>166</v>
      </c>
      <c r="C73" t="s">
        <v>88</v>
      </c>
      <c r="D73" t="s">
        <v>120</v>
      </c>
      <c r="E73" t="s">
        <v>120</v>
      </c>
      <c r="F73" t="s">
        <v>88</v>
      </c>
      <c r="L73">
        <v>575.49</v>
      </c>
      <c r="N73" t="s">
        <v>210</v>
      </c>
      <c r="Q73" t="s">
        <v>168</v>
      </c>
    </row>
    <row r="74" spans="1:17">
      <c r="A74">
        <v>226</v>
      </c>
      <c r="B74" t="s">
        <v>397</v>
      </c>
      <c r="C74" t="s">
        <v>78</v>
      </c>
      <c r="D74" t="s">
        <v>120</v>
      </c>
      <c r="E74" t="s">
        <v>78</v>
      </c>
      <c r="F74" t="s">
        <v>120</v>
      </c>
      <c r="L74">
        <v>660.24</v>
      </c>
      <c r="N74" t="s">
        <v>399</v>
      </c>
      <c r="Q74" t="s">
        <v>168</v>
      </c>
    </row>
    <row r="75" spans="1:17">
      <c r="A75">
        <v>233</v>
      </c>
      <c r="B75" t="s">
        <v>397</v>
      </c>
      <c r="C75" t="s">
        <v>80</v>
      </c>
      <c r="D75" t="s">
        <v>120</v>
      </c>
      <c r="E75" t="s">
        <v>80</v>
      </c>
      <c r="F75" t="s">
        <v>120</v>
      </c>
      <c r="L75">
        <v>211.49</v>
      </c>
      <c r="N75" t="s">
        <v>406</v>
      </c>
      <c r="Q75" t="s">
        <v>168</v>
      </c>
    </row>
    <row r="76" spans="1:17">
      <c r="A76">
        <v>239</v>
      </c>
      <c r="B76" t="s">
        <v>397</v>
      </c>
      <c r="C76" t="s">
        <v>83</v>
      </c>
      <c r="D76" t="s">
        <v>120</v>
      </c>
      <c r="E76" t="s">
        <v>83</v>
      </c>
      <c r="F76" t="s">
        <v>120</v>
      </c>
      <c r="L76">
        <v>330.84</v>
      </c>
      <c r="N76" t="s">
        <v>412</v>
      </c>
      <c r="Q76" t="s">
        <v>168</v>
      </c>
    </row>
    <row r="77" spans="1:17">
      <c r="A77">
        <v>1</v>
      </c>
      <c r="B77" t="s">
        <v>166</v>
      </c>
      <c r="C77" t="s">
        <v>78</v>
      </c>
      <c r="D77" t="s">
        <v>119</v>
      </c>
      <c r="E77" t="s">
        <v>119</v>
      </c>
      <c r="F77" t="s">
        <v>78</v>
      </c>
      <c r="L77">
        <v>521.30999999999995</v>
      </c>
      <c r="N77" t="s">
        <v>169</v>
      </c>
      <c r="Q77" t="s">
        <v>168</v>
      </c>
    </row>
    <row r="78" spans="1:17">
      <c r="A78">
        <v>37</v>
      </c>
      <c r="B78" t="s">
        <v>166</v>
      </c>
      <c r="C78" t="s">
        <v>87</v>
      </c>
      <c r="D78" t="s">
        <v>119</v>
      </c>
      <c r="E78" t="s">
        <v>119</v>
      </c>
      <c r="F78" t="s">
        <v>87</v>
      </c>
      <c r="L78">
        <v>521.30999999999995</v>
      </c>
      <c r="N78" t="s">
        <v>207</v>
      </c>
      <c r="Q78" t="s">
        <v>168</v>
      </c>
    </row>
    <row r="79" spans="1:17">
      <c r="A79">
        <v>39</v>
      </c>
      <c r="B79" t="s">
        <v>166</v>
      </c>
      <c r="C79" t="s">
        <v>88</v>
      </c>
      <c r="D79" t="s">
        <v>119</v>
      </c>
      <c r="E79" t="s">
        <v>119</v>
      </c>
      <c r="F79" t="s">
        <v>88</v>
      </c>
      <c r="L79">
        <v>1822.19</v>
      </c>
      <c r="N79" t="s">
        <v>209</v>
      </c>
      <c r="Q79" t="s">
        <v>168</v>
      </c>
    </row>
    <row r="80" spans="1:17">
      <c r="A80">
        <v>42</v>
      </c>
      <c r="B80" t="s">
        <v>166</v>
      </c>
      <c r="C80" t="s">
        <v>89</v>
      </c>
      <c r="D80" t="s">
        <v>119</v>
      </c>
      <c r="E80" t="s">
        <v>119</v>
      </c>
      <c r="F80" t="s">
        <v>89</v>
      </c>
      <c r="L80">
        <v>1822.19</v>
      </c>
      <c r="N80" t="s">
        <v>212</v>
      </c>
      <c r="Q80" t="s">
        <v>168</v>
      </c>
    </row>
    <row r="81" spans="1:17">
      <c r="A81">
        <v>44</v>
      </c>
      <c r="B81" t="s">
        <v>166</v>
      </c>
      <c r="C81" t="s">
        <v>90</v>
      </c>
      <c r="D81" t="s">
        <v>119</v>
      </c>
      <c r="E81" t="s">
        <v>119</v>
      </c>
      <c r="F81" t="s">
        <v>90</v>
      </c>
      <c r="L81">
        <v>447.08</v>
      </c>
      <c r="N81" t="s">
        <v>214</v>
      </c>
      <c r="Q81" t="s">
        <v>168</v>
      </c>
    </row>
    <row r="82" spans="1:17">
      <c r="A82">
        <v>60</v>
      </c>
      <c r="B82" t="s">
        <v>166</v>
      </c>
      <c r="C82" t="s">
        <v>91</v>
      </c>
      <c r="D82" t="s">
        <v>119</v>
      </c>
      <c r="E82" t="s">
        <v>119</v>
      </c>
      <c r="F82" t="s">
        <v>91</v>
      </c>
      <c r="L82">
        <v>167.13</v>
      </c>
      <c r="N82" t="s">
        <v>231</v>
      </c>
      <c r="Q82" t="s">
        <v>168</v>
      </c>
    </row>
    <row r="83" spans="1:17">
      <c r="A83">
        <v>70</v>
      </c>
      <c r="B83" t="s">
        <v>166</v>
      </c>
      <c r="C83" t="s">
        <v>92</v>
      </c>
      <c r="D83" t="s">
        <v>119</v>
      </c>
      <c r="E83" t="s">
        <v>119</v>
      </c>
      <c r="F83" t="s">
        <v>92</v>
      </c>
      <c r="L83">
        <v>241.08</v>
      </c>
      <c r="N83" t="s">
        <v>241</v>
      </c>
      <c r="Q83" t="s">
        <v>168</v>
      </c>
    </row>
    <row r="84" spans="1:17">
      <c r="A84">
        <v>86</v>
      </c>
      <c r="B84" t="s">
        <v>166</v>
      </c>
      <c r="C84" t="s">
        <v>94</v>
      </c>
      <c r="D84" t="s">
        <v>119</v>
      </c>
      <c r="E84" t="s">
        <v>119</v>
      </c>
      <c r="F84" t="s">
        <v>94</v>
      </c>
      <c r="L84">
        <v>31.7</v>
      </c>
      <c r="N84" t="s">
        <v>258</v>
      </c>
      <c r="Q84" t="s">
        <v>168</v>
      </c>
    </row>
    <row r="85" spans="1:17">
      <c r="A85">
        <v>94</v>
      </c>
      <c r="B85" t="s">
        <v>166</v>
      </c>
      <c r="C85" t="s">
        <v>96</v>
      </c>
      <c r="D85" t="s">
        <v>119</v>
      </c>
      <c r="E85" t="s">
        <v>119</v>
      </c>
      <c r="F85" t="s">
        <v>96</v>
      </c>
      <c r="L85">
        <v>917.22</v>
      </c>
      <c r="N85" t="s">
        <v>266</v>
      </c>
      <c r="Q85" t="s">
        <v>168</v>
      </c>
    </row>
    <row r="86" spans="1:17">
      <c r="A86">
        <v>104</v>
      </c>
      <c r="B86" t="s">
        <v>166</v>
      </c>
      <c r="C86" t="s">
        <v>99</v>
      </c>
      <c r="D86" t="s">
        <v>119</v>
      </c>
      <c r="E86" t="s">
        <v>119</v>
      </c>
      <c r="F86" t="s">
        <v>99</v>
      </c>
      <c r="L86">
        <v>17.21</v>
      </c>
      <c r="N86" t="s">
        <v>276</v>
      </c>
      <c r="Q86" t="s">
        <v>168</v>
      </c>
    </row>
    <row r="87" spans="1:17">
      <c r="A87">
        <v>120</v>
      </c>
      <c r="B87" t="s">
        <v>166</v>
      </c>
      <c r="C87" t="s">
        <v>100</v>
      </c>
      <c r="D87" t="s">
        <v>119</v>
      </c>
      <c r="E87" t="s">
        <v>119</v>
      </c>
      <c r="F87" t="s">
        <v>100</v>
      </c>
      <c r="L87">
        <v>0.73</v>
      </c>
      <c r="N87" t="s">
        <v>292</v>
      </c>
      <c r="Q87" t="s">
        <v>168</v>
      </c>
    </row>
    <row r="88" spans="1:17">
      <c r="A88">
        <v>225</v>
      </c>
      <c r="B88" t="s">
        <v>397</v>
      </c>
      <c r="C88" t="s">
        <v>78</v>
      </c>
      <c r="D88" t="s">
        <v>119</v>
      </c>
      <c r="E88" t="s">
        <v>78</v>
      </c>
      <c r="F88" t="s">
        <v>119</v>
      </c>
      <c r="L88">
        <v>2343.5</v>
      </c>
      <c r="N88" t="s">
        <v>398</v>
      </c>
      <c r="Q88" t="s">
        <v>168</v>
      </c>
    </row>
    <row r="89" spans="1:17">
      <c r="A89">
        <v>232</v>
      </c>
      <c r="B89" t="s">
        <v>397</v>
      </c>
      <c r="C89" t="s">
        <v>80</v>
      </c>
      <c r="D89" t="s">
        <v>119</v>
      </c>
      <c r="E89" t="s">
        <v>80</v>
      </c>
      <c r="F89" t="s">
        <v>119</v>
      </c>
      <c r="L89">
        <v>1600</v>
      </c>
      <c r="N89" t="s">
        <v>405</v>
      </c>
      <c r="Q89" t="s">
        <v>168</v>
      </c>
    </row>
    <row r="90" spans="1:17">
      <c r="A90">
        <v>238</v>
      </c>
      <c r="B90" t="s">
        <v>397</v>
      </c>
      <c r="C90" t="s">
        <v>83</v>
      </c>
      <c r="D90" t="s">
        <v>119</v>
      </c>
      <c r="E90" t="s">
        <v>83</v>
      </c>
      <c r="F90" t="s">
        <v>119</v>
      </c>
      <c r="L90">
        <v>486.81</v>
      </c>
      <c r="N90" t="s">
        <v>411</v>
      </c>
      <c r="Q90" t="s">
        <v>168</v>
      </c>
    </row>
    <row r="91" spans="1:17">
      <c r="A91">
        <v>8</v>
      </c>
      <c r="B91" t="s">
        <v>166</v>
      </c>
      <c r="C91" t="s">
        <v>78</v>
      </c>
      <c r="D91" t="s">
        <v>65</v>
      </c>
      <c r="E91" t="s">
        <v>65</v>
      </c>
      <c r="F91" t="s">
        <v>78</v>
      </c>
      <c r="L91">
        <v>82.54</v>
      </c>
      <c r="N91" t="s">
        <v>177</v>
      </c>
      <c r="Q91" t="s">
        <v>168</v>
      </c>
    </row>
    <row r="92" spans="1:17">
      <c r="A92">
        <v>21</v>
      </c>
      <c r="B92" t="s">
        <v>166</v>
      </c>
      <c r="C92" t="s">
        <v>83</v>
      </c>
      <c r="D92" t="s">
        <v>65</v>
      </c>
      <c r="E92" t="s">
        <v>65</v>
      </c>
      <c r="F92" t="s">
        <v>83</v>
      </c>
      <c r="L92">
        <v>82.54</v>
      </c>
      <c r="N92" t="s">
        <v>190</v>
      </c>
      <c r="Q92" t="s">
        <v>168</v>
      </c>
    </row>
    <row r="93" spans="1:17">
      <c r="A93">
        <v>133</v>
      </c>
      <c r="B93" t="s">
        <v>166</v>
      </c>
      <c r="C93" t="s">
        <v>102</v>
      </c>
      <c r="D93" t="s">
        <v>65</v>
      </c>
      <c r="E93" t="s">
        <v>65</v>
      </c>
      <c r="F93" t="s">
        <v>102</v>
      </c>
      <c r="L93">
        <v>31.88</v>
      </c>
      <c r="N93" t="s">
        <v>305</v>
      </c>
      <c r="Q93" t="s">
        <v>168</v>
      </c>
    </row>
    <row r="94" spans="1:17">
      <c r="A94">
        <v>141</v>
      </c>
      <c r="B94" t="s">
        <v>166</v>
      </c>
      <c r="C94" t="s">
        <v>103</v>
      </c>
      <c r="D94" t="s">
        <v>65</v>
      </c>
      <c r="E94" t="s">
        <v>65</v>
      </c>
      <c r="F94" t="s">
        <v>103</v>
      </c>
      <c r="L94">
        <v>17.11</v>
      </c>
      <c r="N94" t="s">
        <v>313</v>
      </c>
      <c r="Q94" t="s">
        <v>168</v>
      </c>
    </row>
    <row r="95" spans="1:17">
      <c r="A95">
        <v>181</v>
      </c>
      <c r="B95" t="s">
        <v>166</v>
      </c>
      <c r="C95" t="s">
        <v>109</v>
      </c>
      <c r="D95" t="s">
        <v>65</v>
      </c>
      <c r="E95" t="s">
        <v>65</v>
      </c>
      <c r="F95" t="s">
        <v>109</v>
      </c>
      <c r="L95">
        <v>14.77</v>
      </c>
      <c r="N95" t="s">
        <v>353</v>
      </c>
      <c r="Q95" t="s">
        <v>168</v>
      </c>
    </row>
    <row r="96" spans="1:17">
      <c r="A96">
        <v>255</v>
      </c>
      <c r="B96" t="s">
        <v>397</v>
      </c>
      <c r="C96" t="s">
        <v>88</v>
      </c>
      <c r="D96" t="s">
        <v>65</v>
      </c>
      <c r="E96" t="s">
        <v>88</v>
      </c>
      <c r="F96" t="s">
        <v>65</v>
      </c>
      <c r="L96">
        <v>114.42</v>
      </c>
      <c r="N96" t="s">
        <v>428</v>
      </c>
      <c r="Q96" t="s">
        <v>168</v>
      </c>
    </row>
    <row r="97" spans="1:17">
      <c r="A97">
        <v>264</v>
      </c>
      <c r="B97" t="s">
        <v>397</v>
      </c>
      <c r="C97" t="s">
        <v>89</v>
      </c>
      <c r="D97" t="s">
        <v>65</v>
      </c>
      <c r="E97" t="s">
        <v>89</v>
      </c>
      <c r="F97" t="s">
        <v>65</v>
      </c>
      <c r="L97">
        <v>114.42</v>
      </c>
      <c r="N97" t="s">
        <v>437</v>
      </c>
      <c r="Q97" t="s">
        <v>168</v>
      </c>
    </row>
    <row r="98" spans="1:17">
      <c r="A98">
        <v>267</v>
      </c>
      <c r="B98" t="s">
        <v>397</v>
      </c>
      <c r="C98" t="s">
        <v>90</v>
      </c>
      <c r="D98" t="s">
        <v>118</v>
      </c>
      <c r="E98" t="s">
        <v>90</v>
      </c>
      <c r="F98" t="s">
        <v>118</v>
      </c>
      <c r="L98">
        <v>154.56</v>
      </c>
      <c r="N98" t="s">
        <v>440</v>
      </c>
      <c r="O98">
        <v>0</v>
      </c>
      <c r="P98">
        <v>275.22000000000003</v>
      </c>
      <c r="Q98" t="s">
        <v>172</v>
      </c>
    </row>
    <row r="99" spans="1:17">
      <c r="A99">
        <v>276</v>
      </c>
      <c r="B99" t="s">
        <v>397</v>
      </c>
      <c r="C99" t="s">
        <v>7</v>
      </c>
      <c r="D99" t="s">
        <v>118</v>
      </c>
      <c r="E99" t="s">
        <v>7</v>
      </c>
      <c r="F99" t="s">
        <v>118</v>
      </c>
      <c r="L99">
        <v>133.06</v>
      </c>
      <c r="N99" t="s">
        <v>449</v>
      </c>
      <c r="O99">
        <v>0</v>
      </c>
      <c r="P99">
        <v>275.22000000000003</v>
      </c>
      <c r="Q99" t="s">
        <v>172</v>
      </c>
    </row>
    <row r="100" spans="1:17">
      <c r="A100">
        <v>278</v>
      </c>
      <c r="B100" t="s">
        <v>397</v>
      </c>
      <c r="C100" t="s">
        <v>8</v>
      </c>
      <c r="D100" t="s">
        <v>118</v>
      </c>
      <c r="E100" t="s">
        <v>8</v>
      </c>
      <c r="F100" t="s">
        <v>118</v>
      </c>
      <c r="L100">
        <v>0.1</v>
      </c>
      <c r="N100" t="s">
        <v>451</v>
      </c>
      <c r="O100">
        <v>0</v>
      </c>
      <c r="P100">
        <v>275.22000000000003</v>
      </c>
      <c r="Q100" t="s">
        <v>172</v>
      </c>
    </row>
    <row r="101" spans="1:17">
      <c r="A101">
        <v>287</v>
      </c>
      <c r="B101" t="s">
        <v>397</v>
      </c>
      <c r="C101" t="s">
        <v>9</v>
      </c>
      <c r="D101" t="s">
        <v>118</v>
      </c>
      <c r="E101" t="s">
        <v>9</v>
      </c>
      <c r="F101" t="s">
        <v>118</v>
      </c>
      <c r="L101">
        <v>9.11</v>
      </c>
      <c r="N101" t="s">
        <v>460</v>
      </c>
      <c r="O101">
        <v>0</v>
      </c>
      <c r="P101">
        <v>275.22000000000003</v>
      </c>
      <c r="Q101" t="s">
        <v>172</v>
      </c>
    </row>
    <row r="102" spans="1:17">
      <c r="A102">
        <v>296</v>
      </c>
      <c r="B102" t="s">
        <v>397</v>
      </c>
      <c r="C102" t="s">
        <v>10</v>
      </c>
      <c r="D102" t="s">
        <v>118</v>
      </c>
      <c r="E102" t="s">
        <v>10</v>
      </c>
      <c r="F102" t="s">
        <v>118</v>
      </c>
      <c r="L102">
        <v>0.2</v>
      </c>
      <c r="N102" t="s">
        <v>469</v>
      </c>
      <c r="O102">
        <v>0</v>
      </c>
      <c r="P102">
        <v>275.22000000000003</v>
      </c>
      <c r="Q102" t="s">
        <v>172</v>
      </c>
    </row>
    <row r="103" spans="1:17">
      <c r="A103">
        <v>305</v>
      </c>
      <c r="B103" t="s">
        <v>397</v>
      </c>
      <c r="C103" t="s">
        <v>12</v>
      </c>
      <c r="D103" t="s">
        <v>118</v>
      </c>
      <c r="E103" t="s">
        <v>12</v>
      </c>
      <c r="F103" t="s">
        <v>118</v>
      </c>
      <c r="L103">
        <v>11.41</v>
      </c>
      <c r="N103" t="s">
        <v>478</v>
      </c>
      <c r="O103">
        <v>0</v>
      </c>
      <c r="P103">
        <v>275.22000000000003</v>
      </c>
      <c r="Q103" t="s">
        <v>172</v>
      </c>
    </row>
    <row r="104" spans="1:17">
      <c r="A104">
        <v>314</v>
      </c>
      <c r="B104" t="s">
        <v>397</v>
      </c>
      <c r="C104" t="s">
        <v>14</v>
      </c>
      <c r="D104" t="s">
        <v>118</v>
      </c>
      <c r="E104" t="s">
        <v>14</v>
      </c>
      <c r="F104" t="s">
        <v>118</v>
      </c>
      <c r="L104">
        <v>0.09</v>
      </c>
      <c r="N104" t="s">
        <v>487</v>
      </c>
      <c r="O104">
        <v>0</v>
      </c>
      <c r="P104">
        <v>275.22000000000003</v>
      </c>
      <c r="Q104" t="s">
        <v>172</v>
      </c>
    </row>
    <row r="105" spans="1:17">
      <c r="A105">
        <v>323</v>
      </c>
      <c r="B105" t="s">
        <v>397</v>
      </c>
      <c r="C105" t="s">
        <v>16</v>
      </c>
      <c r="D105" t="s">
        <v>118</v>
      </c>
      <c r="E105" t="s">
        <v>16</v>
      </c>
      <c r="F105" t="s">
        <v>118</v>
      </c>
      <c r="L105">
        <v>0.57999999999999996</v>
      </c>
      <c r="N105" t="s">
        <v>496</v>
      </c>
      <c r="O105">
        <v>0</v>
      </c>
      <c r="P105">
        <v>275.22000000000003</v>
      </c>
      <c r="Q105" t="s">
        <v>172</v>
      </c>
    </row>
    <row r="106" spans="1:17">
      <c r="A106">
        <v>332</v>
      </c>
      <c r="B106" t="s">
        <v>397</v>
      </c>
      <c r="C106" t="s">
        <v>91</v>
      </c>
      <c r="D106" t="s">
        <v>118</v>
      </c>
      <c r="E106" t="s">
        <v>91</v>
      </c>
      <c r="F106" t="s">
        <v>118</v>
      </c>
      <c r="L106">
        <v>42.46</v>
      </c>
      <c r="N106" t="s">
        <v>505</v>
      </c>
      <c r="O106">
        <v>0</v>
      </c>
      <c r="P106">
        <v>1100.8900000000001</v>
      </c>
      <c r="Q106" t="s">
        <v>172</v>
      </c>
    </row>
    <row r="107" spans="1:17">
      <c r="A107">
        <v>341</v>
      </c>
      <c r="B107" t="s">
        <v>397</v>
      </c>
      <c r="C107" t="s">
        <v>19</v>
      </c>
      <c r="D107" t="s">
        <v>118</v>
      </c>
      <c r="E107" t="s">
        <v>19</v>
      </c>
      <c r="F107" t="s">
        <v>118</v>
      </c>
      <c r="L107">
        <v>32.96</v>
      </c>
      <c r="N107" t="s">
        <v>514</v>
      </c>
      <c r="O107">
        <v>0</v>
      </c>
      <c r="P107">
        <v>275.22000000000003</v>
      </c>
      <c r="Q107" t="s">
        <v>172</v>
      </c>
    </row>
    <row r="108" spans="1:17">
      <c r="A108">
        <v>350</v>
      </c>
      <c r="B108" t="s">
        <v>397</v>
      </c>
      <c r="C108" t="s">
        <v>21</v>
      </c>
      <c r="D108" t="s">
        <v>118</v>
      </c>
      <c r="E108" t="s">
        <v>21</v>
      </c>
      <c r="F108" t="s">
        <v>118</v>
      </c>
      <c r="L108">
        <v>6.82</v>
      </c>
      <c r="N108" t="s">
        <v>523</v>
      </c>
      <c r="O108">
        <v>0</v>
      </c>
      <c r="P108">
        <v>275.22000000000003</v>
      </c>
      <c r="Q108" t="s">
        <v>172</v>
      </c>
    </row>
    <row r="109" spans="1:17">
      <c r="A109">
        <v>359</v>
      </c>
      <c r="B109" t="s">
        <v>397</v>
      </c>
      <c r="C109" t="s">
        <v>23</v>
      </c>
      <c r="D109" t="s">
        <v>118</v>
      </c>
      <c r="E109" t="s">
        <v>23</v>
      </c>
      <c r="F109" t="s">
        <v>118</v>
      </c>
      <c r="L109">
        <v>2.56</v>
      </c>
      <c r="N109" t="s">
        <v>532</v>
      </c>
      <c r="O109">
        <v>0</v>
      </c>
      <c r="P109">
        <v>275.22000000000003</v>
      </c>
      <c r="Q109" t="s">
        <v>172</v>
      </c>
    </row>
    <row r="110" spans="1:17">
      <c r="A110">
        <v>368</v>
      </c>
      <c r="B110" t="s">
        <v>397</v>
      </c>
      <c r="C110" t="s">
        <v>25</v>
      </c>
      <c r="D110" t="s">
        <v>118</v>
      </c>
      <c r="E110" t="s">
        <v>25</v>
      </c>
      <c r="F110" t="s">
        <v>118</v>
      </c>
      <c r="L110">
        <v>0.13</v>
      </c>
      <c r="N110" t="s">
        <v>541</v>
      </c>
      <c r="O110">
        <v>0</v>
      </c>
      <c r="P110">
        <v>275.22000000000003</v>
      </c>
      <c r="Q110" t="s">
        <v>172</v>
      </c>
    </row>
    <row r="111" spans="1:17">
      <c r="A111">
        <v>377</v>
      </c>
      <c r="B111" t="s">
        <v>397</v>
      </c>
      <c r="C111" t="s">
        <v>92</v>
      </c>
      <c r="D111" t="s">
        <v>118</v>
      </c>
      <c r="E111" t="s">
        <v>92</v>
      </c>
      <c r="F111" t="s">
        <v>118</v>
      </c>
      <c r="L111">
        <v>72.41</v>
      </c>
      <c r="N111" t="s">
        <v>550</v>
      </c>
      <c r="O111">
        <v>0</v>
      </c>
      <c r="P111">
        <v>1926.56</v>
      </c>
      <c r="Q111" t="s">
        <v>172</v>
      </c>
    </row>
    <row r="112" spans="1:17">
      <c r="A112">
        <v>386</v>
      </c>
      <c r="B112" t="s">
        <v>397</v>
      </c>
      <c r="C112" t="s">
        <v>26</v>
      </c>
      <c r="D112" t="s">
        <v>118</v>
      </c>
      <c r="E112" t="s">
        <v>26</v>
      </c>
      <c r="F112" t="s">
        <v>118</v>
      </c>
      <c r="L112">
        <v>0</v>
      </c>
      <c r="N112" t="s">
        <v>559</v>
      </c>
      <c r="O112">
        <v>0</v>
      </c>
      <c r="P112">
        <v>275.22000000000003</v>
      </c>
      <c r="Q112" t="s">
        <v>172</v>
      </c>
    </row>
    <row r="113" spans="1:17">
      <c r="A113">
        <v>395</v>
      </c>
      <c r="B113" t="s">
        <v>397</v>
      </c>
      <c r="C113" t="s">
        <v>27</v>
      </c>
      <c r="D113" t="s">
        <v>118</v>
      </c>
      <c r="E113" t="s">
        <v>27</v>
      </c>
      <c r="F113" t="s">
        <v>118</v>
      </c>
      <c r="L113">
        <v>0</v>
      </c>
      <c r="N113" t="s">
        <v>568</v>
      </c>
      <c r="O113">
        <v>0</v>
      </c>
      <c r="P113">
        <v>275.22000000000003</v>
      </c>
      <c r="Q113" t="s">
        <v>172</v>
      </c>
    </row>
    <row r="114" spans="1:17">
      <c r="A114">
        <v>404</v>
      </c>
      <c r="B114" t="s">
        <v>397</v>
      </c>
      <c r="C114" t="s">
        <v>93</v>
      </c>
      <c r="D114" t="s">
        <v>118</v>
      </c>
      <c r="E114" t="s">
        <v>93</v>
      </c>
      <c r="F114" t="s">
        <v>118</v>
      </c>
      <c r="L114">
        <v>0</v>
      </c>
      <c r="N114" t="s">
        <v>577</v>
      </c>
      <c r="O114">
        <v>0</v>
      </c>
      <c r="P114">
        <v>275.22000000000003</v>
      </c>
      <c r="Q114" t="s">
        <v>172</v>
      </c>
    </row>
    <row r="115" spans="1:17">
      <c r="A115">
        <v>413</v>
      </c>
      <c r="B115" t="s">
        <v>397</v>
      </c>
      <c r="C115" t="s">
        <v>33</v>
      </c>
      <c r="D115" t="s">
        <v>118</v>
      </c>
      <c r="E115" t="s">
        <v>33</v>
      </c>
      <c r="F115" t="s">
        <v>118</v>
      </c>
      <c r="L115">
        <v>36.200000000000003</v>
      </c>
      <c r="N115" t="s">
        <v>586</v>
      </c>
      <c r="O115">
        <v>0</v>
      </c>
      <c r="P115">
        <v>275.22000000000003</v>
      </c>
      <c r="Q115" t="s">
        <v>172</v>
      </c>
    </row>
    <row r="116" spans="1:17">
      <c r="A116">
        <v>422</v>
      </c>
      <c r="B116" t="s">
        <v>397</v>
      </c>
      <c r="C116" t="s">
        <v>34</v>
      </c>
      <c r="D116" t="s">
        <v>118</v>
      </c>
      <c r="E116" t="s">
        <v>34</v>
      </c>
      <c r="F116" t="s">
        <v>118</v>
      </c>
      <c r="L116">
        <v>0</v>
      </c>
      <c r="N116" t="s">
        <v>595</v>
      </c>
      <c r="O116">
        <v>0</v>
      </c>
      <c r="P116">
        <v>275.22000000000003</v>
      </c>
      <c r="Q116" t="s">
        <v>172</v>
      </c>
    </row>
    <row r="117" spans="1:17">
      <c r="A117">
        <v>431</v>
      </c>
      <c r="B117" t="s">
        <v>397</v>
      </c>
      <c r="C117" t="s">
        <v>35</v>
      </c>
      <c r="D117" t="s">
        <v>118</v>
      </c>
      <c r="E117" t="s">
        <v>35</v>
      </c>
      <c r="F117" t="s">
        <v>118</v>
      </c>
      <c r="L117">
        <v>36.200000000000003</v>
      </c>
      <c r="N117" t="s">
        <v>604</v>
      </c>
      <c r="O117">
        <v>0</v>
      </c>
      <c r="P117">
        <v>275.22000000000003</v>
      </c>
      <c r="Q117" t="s">
        <v>172</v>
      </c>
    </row>
    <row r="118" spans="1:17">
      <c r="A118">
        <v>440</v>
      </c>
      <c r="B118" t="s">
        <v>397</v>
      </c>
      <c r="C118" t="s">
        <v>28</v>
      </c>
      <c r="D118" t="s">
        <v>118</v>
      </c>
      <c r="E118" t="s">
        <v>28</v>
      </c>
      <c r="F118" t="s">
        <v>118</v>
      </c>
      <c r="L118">
        <v>0</v>
      </c>
      <c r="N118" t="s">
        <v>613</v>
      </c>
      <c r="O118">
        <v>0</v>
      </c>
      <c r="P118">
        <v>275.22000000000003</v>
      </c>
      <c r="Q118" t="s">
        <v>172</v>
      </c>
    </row>
    <row r="119" spans="1:17">
      <c r="A119">
        <v>449</v>
      </c>
      <c r="B119" t="s">
        <v>397</v>
      </c>
      <c r="C119" t="s">
        <v>94</v>
      </c>
      <c r="D119" t="s">
        <v>118</v>
      </c>
      <c r="E119" t="s">
        <v>94</v>
      </c>
      <c r="F119" t="s">
        <v>118</v>
      </c>
      <c r="L119">
        <v>3.93</v>
      </c>
      <c r="N119" t="s">
        <v>622</v>
      </c>
      <c r="O119">
        <v>0</v>
      </c>
      <c r="P119">
        <v>825.67</v>
      </c>
      <c r="Q119" t="s">
        <v>172</v>
      </c>
    </row>
    <row r="120" spans="1:17">
      <c r="A120">
        <v>458</v>
      </c>
      <c r="B120" t="s">
        <v>397</v>
      </c>
      <c r="C120" t="s">
        <v>95</v>
      </c>
      <c r="D120" t="s">
        <v>118</v>
      </c>
      <c r="E120" t="s">
        <v>95</v>
      </c>
      <c r="F120" t="s">
        <v>118</v>
      </c>
      <c r="L120">
        <v>3.18</v>
      </c>
      <c r="N120" t="s">
        <v>631</v>
      </c>
      <c r="O120">
        <v>0</v>
      </c>
      <c r="P120">
        <v>275.22000000000003</v>
      </c>
      <c r="Q120" t="s">
        <v>172</v>
      </c>
    </row>
    <row r="121" spans="1:17">
      <c r="A121">
        <v>467</v>
      </c>
      <c r="B121" t="s">
        <v>397</v>
      </c>
      <c r="C121" t="s">
        <v>30</v>
      </c>
      <c r="D121" t="s">
        <v>118</v>
      </c>
      <c r="E121" t="s">
        <v>30</v>
      </c>
      <c r="F121" t="s">
        <v>118</v>
      </c>
      <c r="L121">
        <v>0.75</v>
      </c>
      <c r="N121" t="s">
        <v>640</v>
      </c>
      <c r="O121">
        <v>0</v>
      </c>
      <c r="P121">
        <v>275.22000000000003</v>
      </c>
      <c r="Q121" t="s">
        <v>172</v>
      </c>
    </row>
    <row r="122" spans="1:17">
      <c r="A122">
        <v>476</v>
      </c>
      <c r="B122" t="s">
        <v>397</v>
      </c>
      <c r="C122" t="s">
        <v>31</v>
      </c>
      <c r="D122" t="s">
        <v>118</v>
      </c>
      <c r="E122" t="s">
        <v>31</v>
      </c>
      <c r="F122" t="s">
        <v>118</v>
      </c>
      <c r="L122">
        <v>0</v>
      </c>
      <c r="N122" t="s">
        <v>649</v>
      </c>
      <c r="O122">
        <v>0</v>
      </c>
      <c r="P122">
        <v>275.22000000000003</v>
      </c>
      <c r="Q122" t="s">
        <v>172</v>
      </c>
    </row>
    <row r="123" spans="1:17">
      <c r="A123">
        <v>525</v>
      </c>
      <c r="B123" t="s">
        <v>397</v>
      </c>
      <c r="C123" t="s">
        <v>99</v>
      </c>
      <c r="D123" t="s">
        <v>118</v>
      </c>
      <c r="E123" t="s">
        <v>99</v>
      </c>
      <c r="F123" t="s">
        <v>118</v>
      </c>
      <c r="L123">
        <v>1.79</v>
      </c>
      <c r="N123" t="s">
        <v>698</v>
      </c>
      <c r="O123">
        <v>0</v>
      </c>
      <c r="P123">
        <v>1926.56</v>
      </c>
      <c r="Q123" t="s">
        <v>172</v>
      </c>
    </row>
    <row r="124" spans="1:17">
      <c r="A124">
        <v>534</v>
      </c>
      <c r="B124" t="s">
        <v>397</v>
      </c>
      <c r="C124" t="s">
        <v>36</v>
      </c>
      <c r="D124" t="s">
        <v>118</v>
      </c>
      <c r="E124" t="s">
        <v>36</v>
      </c>
      <c r="F124" t="s">
        <v>118</v>
      </c>
      <c r="L124">
        <v>0.38</v>
      </c>
      <c r="N124" t="s">
        <v>707</v>
      </c>
      <c r="O124">
        <v>0</v>
      </c>
      <c r="P124">
        <v>275.22000000000003</v>
      </c>
      <c r="Q124" t="s">
        <v>172</v>
      </c>
    </row>
    <row r="125" spans="1:17">
      <c r="A125">
        <v>543</v>
      </c>
      <c r="B125" t="s">
        <v>397</v>
      </c>
      <c r="C125" t="s">
        <v>37</v>
      </c>
      <c r="D125" t="s">
        <v>118</v>
      </c>
      <c r="E125" t="s">
        <v>37</v>
      </c>
      <c r="F125" t="s">
        <v>118</v>
      </c>
      <c r="L125">
        <v>0.31</v>
      </c>
      <c r="N125" t="s">
        <v>716</v>
      </c>
      <c r="O125">
        <v>0</v>
      </c>
      <c r="P125">
        <v>275.22000000000003</v>
      </c>
      <c r="Q125" t="s">
        <v>172</v>
      </c>
    </row>
    <row r="126" spans="1:17">
      <c r="A126">
        <v>552</v>
      </c>
      <c r="B126" t="s">
        <v>397</v>
      </c>
      <c r="C126" t="s">
        <v>38</v>
      </c>
      <c r="D126" t="s">
        <v>118</v>
      </c>
      <c r="E126" t="s">
        <v>38</v>
      </c>
      <c r="F126" t="s">
        <v>118</v>
      </c>
      <c r="L126">
        <v>0.31</v>
      </c>
      <c r="N126" t="s">
        <v>725</v>
      </c>
      <c r="O126">
        <v>0</v>
      </c>
      <c r="P126">
        <v>275.22000000000003</v>
      </c>
      <c r="Q126" t="s">
        <v>172</v>
      </c>
    </row>
    <row r="127" spans="1:17">
      <c r="A127">
        <v>561</v>
      </c>
      <c r="B127" t="s">
        <v>397</v>
      </c>
      <c r="C127" t="s">
        <v>39</v>
      </c>
      <c r="D127" t="s">
        <v>118</v>
      </c>
      <c r="E127" t="s">
        <v>39</v>
      </c>
      <c r="F127" t="s">
        <v>118</v>
      </c>
      <c r="L127">
        <v>0.38</v>
      </c>
      <c r="N127" t="s">
        <v>734</v>
      </c>
      <c r="O127">
        <v>0</v>
      </c>
      <c r="P127">
        <v>275.22000000000003</v>
      </c>
      <c r="Q127" t="s">
        <v>172</v>
      </c>
    </row>
    <row r="128" spans="1:17">
      <c r="A128">
        <v>570</v>
      </c>
      <c r="B128" t="s">
        <v>397</v>
      </c>
      <c r="C128" t="s">
        <v>40</v>
      </c>
      <c r="D128" t="s">
        <v>118</v>
      </c>
      <c r="E128" t="s">
        <v>40</v>
      </c>
      <c r="F128" t="s">
        <v>118</v>
      </c>
      <c r="L128">
        <v>0.37</v>
      </c>
      <c r="N128" t="s">
        <v>743</v>
      </c>
      <c r="O128">
        <v>0</v>
      </c>
      <c r="P128">
        <v>275.22000000000003</v>
      </c>
      <c r="Q128" t="s">
        <v>172</v>
      </c>
    </row>
    <row r="129" spans="1:17">
      <c r="A129">
        <v>579</v>
      </c>
      <c r="B129" t="s">
        <v>397</v>
      </c>
      <c r="C129" t="s">
        <v>41</v>
      </c>
      <c r="D129" t="s">
        <v>118</v>
      </c>
      <c r="E129" t="s">
        <v>41</v>
      </c>
      <c r="F129" t="s">
        <v>118</v>
      </c>
      <c r="L129">
        <v>0.03</v>
      </c>
      <c r="N129" t="s">
        <v>752</v>
      </c>
      <c r="O129">
        <v>0</v>
      </c>
      <c r="P129">
        <v>275.22000000000003</v>
      </c>
      <c r="Q129" t="s">
        <v>172</v>
      </c>
    </row>
    <row r="130" spans="1:17">
      <c r="A130">
        <v>588</v>
      </c>
      <c r="B130" t="s">
        <v>397</v>
      </c>
      <c r="C130" t="s">
        <v>42</v>
      </c>
      <c r="D130" t="s">
        <v>118</v>
      </c>
      <c r="E130" t="s">
        <v>42</v>
      </c>
      <c r="F130" t="s">
        <v>118</v>
      </c>
      <c r="L130">
        <v>0</v>
      </c>
      <c r="N130" t="s">
        <v>761</v>
      </c>
      <c r="O130">
        <v>0</v>
      </c>
      <c r="P130">
        <v>275.22000000000003</v>
      </c>
      <c r="Q130" t="s">
        <v>172</v>
      </c>
    </row>
    <row r="131" spans="1:17">
      <c r="A131">
        <v>597</v>
      </c>
      <c r="B131" t="s">
        <v>397</v>
      </c>
      <c r="C131" t="s">
        <v>100</v>
      </c>
      <c r="D131" t="s">
        <v>118</v>
      </c>
      <c r="E131" t="s">
        <v>100</v>
      </c>
      <c r="F131" t="s">
        <v>118</v>
      </c>
      <c r="L131">
        <v>0.08</v>
      </c>
      <c r="N131" t="s">
        <v>770</v>
      </c>
      <c r="O131">
        <v>0</v>
      </c>
      <c r="P131">
        <v>550.44000000000005</v>
      </c>
      <c r="Q131" t="s">
        <v>172</v>
      </c>
    </row>
    <row r="132" spans="1:17">
      <c r="A132">
        <v>606</v>
      </c>
      <c r="B132" t="s">
        <v>397</v>
      </c>
      <c r="C132" t="s">
        <v>44</v>
      </c>
      <c r="D132" t="s">
        <v>118</v>
      </c>
      <c r="E132" t="s">
        <v>44</v>
      </c>
      <c r="F132" t="s">
        <v>118</v>
      </c>
      <c r="L132">
        <v>0.02</v>
      </c>
      <c r="N132" t="s">
        <v>779</v>
      </c>
      <c r="O132">
        <v>0</v>
      </c>
      <c r="P132">
        <v>275.22000000000003</v>
      </c>
      <c r="Q132" t="s">
        <v>172</v>
      </c>
    </row>
    <row r="133" spans="1:17">
      <c r="A133">
        <v>615</v>
      </c>
      <c r="B133" t="s">
        <v>397</v>
      </c>
      <c r="C133" t="s">
        <v>43</v>
      </c>
      <c r="D133" t="s">
        <v>118</v>
      </c>
      <c r="E133" t="s">
        <v>43</v>
      </c>
      <c r="F133" t="s">
        <v>118</v>
      </c>
      <c r="L133">
        <v>0.05</v>
      </c>
      <c r="N133" t="s">
        <v>788</v>
      </c>
      <c r="O133">
        <v>0</v>
      </c>
      <c r="P133">
        <v>275.22000000000003</v>
      </c>
      <c r="Q133" t="s">
        <v>172</v>
      </c>
    </row>
    <row r="134" spans="1:17">
      <c r="A134">
        <v>638</v>
      </c>
      <c r="B134" t="s">
        <v>397</v>
      </c>
      <c r="C134" t="s">
        <v>104</v>
      </c>
      <c r="D134" t="s">
        <v>118</v>
      </c>
      <c r="E134" t="s">
        <v>104</v>
      </c>
      <c r="F134" t="s">
        <v>118</v>
      </c>
      <c r="L134">
        <v>58.38</v>
      </c>
      <c r="N134" t="s">
        <v>811</v>
      </c>
      <c r="O134">
        <v>0</v>
      </c>
      <c r="P134">
        <v>74.930000000000007</v>
      </c>
      <c r="Q134" t="s">
        <v>172</v>
      </c>
    </row>
    <row r="135" spans="1:17">
      <c r="A135">
        <v>640</v>
      </c>
      <c r="B135" t="s">
        <v>397</v>
      </c>
      <c r="C135" t="s">
        <v>105</v>
      </c>
      <c r="D135" t="s">
        <v>118</v>
      </c>
      <c r="E135" t="s">
        <v>105</v>
      </c>
      <c r="F135" t="s">
        <v>118</v>
      </c>
      <c r="L135">
        <v>1.01</v>
      </c>
      <c r="N135" t="s">
        <v>813</v>
      </c>
      <c r="O135">
        <v>0</v>
      </c>
      <c r="P135">
        <v>33.9</v>
      </c>
      <c r="Q135" t="s">
        <v>172</v>
      </c>
    </row>
    <row r="136" spans="1:17">
      <c r="A136">
        <v>642</v>
      </c>
      <c r="B136" t="s">
        <v>397</v>
      </c>
      <c r="C136" t="s">
        <v>106</v>
      </c>
      <c r="D136" t="s">
        <v>118</v>
      </c>
      <c r="E136" t="s">
        <v>106</v>
      </c>
      <c r="F136" t="s">
        <v>118</v>
      </c>
      <c r="L136">
        <v>3.03</v>
      </c>
      <c r="N136" t="s">
        <v>815</v>
      </c>
      <c r="O136">
        <v>0</v>
      </c>
      <c r="P136">
        <v>33.9</v>
      </c>
      <c r="Q136" t="s">
        <v>172</v>
      </c>
    </row>
    <row r="137" spans="1:17">
      <c r="A137">
        <v>644</v>
      </c>
      <c r="B137" t="s">
        <v>397</v>
      </c>
      <c r="C137" t="s">
        <v>107</v>
      </c>
      <c r="D137" t="s">
        <v>118</v>
      </c>
      <c r="E137" t="s">
        <v>107</v>
      </c>
      <c r="F137" t="s">
        <v>118</v>
      </c>
      <c r="L137">
        <v>71.55</v>
      </c>
      <c r="N137" t="s">
        <v>817</v>
      </c>
      <c r="O137">
        <v>60.21</v>
      </c>
      <c r="P137">
        <v>94.11</v>
      </c>
      <c r="Q137" t="s">
        <v>172</v>
      </c>
    </row>
    <row r="138" spans="1:17">
      <c r="A138">
        <v>646</v>
      </c>
      <c r="B138" t="s">
        <v>397</v>
      </c>
      <c r="C138" t="s">
        <v>108</v>
      </c>
      <c r="D138" t="s">
        <v>118</v>
      </c>
      <c r="E138" t="s">
        <v>108</v>
      </c>
      <c r="F138" t="s">
        <v>118</v>
      </c>
      <c r="L138">
        <v>1.17</v>
      </c>
      <c r="N138" t="s">
        <v>819</v>
      </c>
      <c r="O138">
        <v>0</v>
      </c>
      <c r="P138">
        <v>33.9</v>
      </c>
      <c r="Q138" t="s">
        <v>172</v>
      </c>
    </row>
    <row r="139" spans="1:17">
      <c r="A139">
        <v>260</v>
      </c>
      <c r="B139" t="s">
        <v>397</v>
      </c>
      <c r="C139" t="s">
        <v>89</v>
      </c>
      <c r="D139" t="s">
        <v>122</v>
      </c>
      <c r="E139" t="s">
        <v>89</v>
      </c>
      <c r="F139" t="s">
        <v>122</v>
      </c>
      <c r="L139">
        <v>323.60000000000002</v>
      </c>
      <c r="N139" t="s">
        <v>433</v>
      </c>
      <c r="O139">
        <v>292.56</v>
      </c>
      <c r="P139">
        <v>449.29</v>
      </c>
      <c r="Q139" t="s">
        <v>172</v>
      </c>
    </row>
    <row r="140" spans="1:17">
      <c r="A140">
        <v>269</v>
      </c>
      <c r="B140" t="s">
        <v>397</v>
      </c>
      <c r="C140" t="s">
        <v>90</v>
      </c>
      <c r="D140" t="s">
        <v>122</v>
      </c>
      <c r="E140" t="s">
        <v>90</v>
      </c>
      <c r="F140" t="s">
        <v>122</v>
      </c>
      <c r="L140">
        <v>66.78</v>
      </c>
      <c r="N140" t="s">
        <v>442</v>
      </c>
      <c r="O140">
        <v>0</v>
      </c>
      <c r="P140">
        <v>449.36</v>
      </c>
      <c r="Q140" t="s">
        <v>172</v>
      </c>
    </row>
    <row r="141" spans="1:17">
      <c r="A141">
        <v>280</v>
      </c>
      <c r="B141" t="s">
        <v>397</v>
      </c>
      <c r="C141" t="s">
        <v>8</v>
      </c>
      <c r="D141" t="s">
        <v>122</v>
      </c>
      <c r="E141" t="s">
        <v>8</v>
      </c>
      <c r="F141" t="s">
        <v>122</v>
      </c>
      <c r="L141">
        <v>0.09</v>
      </c>
      <c r="N141" t="s">
        <v>453</v>
      </c>
      <c r="O141">
        <v>0</v>
      </c>
      <c r="P141">
        <v>449.36</v>
      </c>
      <c r="Q141" t="s">
        <v>172</v>
      </c>
    </row>
    <row r="142" spans="1:17">
      <c r="A142">
        <v>289</v>
      </c>
      <c r="B142" t="s">
        <v>397</v>
      </c>
      <c r="C142" t="s">
        <v>9</v>
      </c>
      <c r="D142" t="s">
        <v>122</v>
      </c>
      <c r="E142" t="s">
        <v>9</v>
      </c>
      <c r="F142" t="s">
        <v>122</v>
      </c>
      <c r="L142">
        <v>31.07</v>
      </c>
      <c r="N142" t="s">
        <v>462</v>
      </c>
      <c r="O142">
        <v>0</v>
      </c>
      <c r="P142">
        <v>449.36</v>
      </c>
      <c r="Q142" t="s">
        <v>172</v>
      </c>
    </row>
    <row r="143" spans="1:17">
      <c r="A143">
        <v>298</v>
      </c>
      <c r="B143" t="s">
        <v>397</v>
      </c>
      <c r="C143" t="s">
        <v>10</v>
      </c>
      <c r="D143" t="s">
        <v>122</v>
      </c>
      <c r="E143" t="s">
        <v>10</v>
      </c>
      <c r="F143" t="s">
        <v>122</v>
      </c>
      <c r="L143">
        <v>0.35</v>
      </c>
      <c r="N143" t="s">
        <v>471</v>
      </c>
      <c r="O143">
        <v>0</v>
      </c>
      <c r="P143">
        <v>449.36</v>
      </c>
      <c r="Q143" t="s">
        <v>172</v>
      </c>
    </row>
    <row r="144" spans="1:17">
      <c r="A144">
        <v>307</v>
      </c>
      <c r="B144" t="s">
        <v>397</v>
      </c>
      <c r="C144" t="s">
        <v>12</v>
      </c>
      <c r="D144" t="s">
        <v>122</v>
      </c>
      <c r="E144" t="s">
        <v>12</v>
      </c>
      <c r="F144" t="s">
        <v>122</v>
      </c>
      <c r="L144">
        <v>32.840000000000003</v>
      </c>
      <c r="N144" t="s">
        <v>480</v>
      </c>
      <c r="O144">
        <v>0</v>
      </c>
      <c r="P144">
        <v>449.36</v>
      </c>
      <c r="Q144" t="s">
        <v>172</v>
      </c>
    </row>
    <row r="145" spans="1:17">
      <c r="A145">
        <v>316</v>
      </c>
      <c r="B145" t="s">
        <v>397</v>
      </c>
      <c r="C145" t="s">
        <v>14</v>
      </c>
      <c r="D145" t="s">
        <v>122</v>
      </c>
      <c r="E145" t="s">
        <v>14</v>
      </c>
      <c r="F145" t="s">
        <v>122</v>
      </c>
      <c r="L145">
        <v>0.08</v>
      </c>
      <c r="N145" t="s">
        <v>489</v>
      </c>
      <c r="O145">
        <v>0</v>
      </c>
      <c r="P145">
        <v>449.36</v>
      </c>
      <c r="Q145" t="s">
        <v>172</v>
      </c>
    </row>
    <row r="146" spans="1:17">
      <c r="A146">
        <v>325</v>
      </c>
      <c r="B146" t="s">
        <v>397</v>
      </c>
      <c r="C146" t="s">
        <v>16</v>
      </c>
      <c r="D146" t="s">
        <v>122</v>
      </c>
      <c r="E146" t="s">
        <v>16</v>
      </c>
      <c r="F146" t="s">
        <v>122</v>
      </c>
      <c r="L146">
        <v>2.35</v>
      </c>
      <c r="N146" t="s">
        <v>498</v>
      </c>
      <c r="O146">
        <v>0</v>
      </c>
      <c r="P146">
        <v>449.36</v>
      </c>
      <c r="Q146" t="s">
        <v>172</v>
      </c>
    </row>
    <row r="147" spans="1:17">
      <c r="A147">
        <v>334</v>
      </c>
      <c r="B147" t="s">
        <v>397</v>
      </c>
      <c r="C147" t="s">
        <v>91</v>
      </c>
      <c r="D147" t="s">
        <v>122</v>
      </c>
      <c r="E147" t="s">
        <v>91</v>
      </c>
      <c r="F147" t="s">
        <v>122</v>
      </c>
      <c r="L147">
        <v>24.44</v>
      </c>
      <c r="N147" t="s">
        <v>507</v>
      </c>
      <c r="O147">
        <v>0</v>
      </c>
      <c r="P147">
        <v>1797.43</v>
      </c>
      <c r="Q147" t="s">
        <v>172</v>
      </c>
    </row>
    <row r="148" spans="1:17">
      <c r="A148">
        <v>343</v>
      </c>
      <c r="B148" t="s">
        <v>397</v>
      </c>
      <c r="C148" t="s">
        <v>19</v>
      </c>
      <c r="D148" t="s">
        <v>122</v>
      </c>
      <c r="E148" t="s">
        <v>19</v>
      </c>
      <c r="F148" t="s">
        <v>122</v>
      </c>
      <c r="L148">
        <v>10.25</v>
      </c>
      <c r="N148" t="s">
        <v>516</v>
      </c>
      <c r="O148">
        <v>0</v>
      </c>
      <c r="P148">
        <v>449.36</v>
      </c>
      <c r="Q148" t="s">
        <v>172</v>
      </c>
    </row>
    <row r="149" spans="1:17">
      <c r="A149">
        <v>352</v>
      </c>
      <c r="B149" t="s">
        <v>397</v>
      </c>
      <c r="C149" t="s">
        <v>21</v>
      </c>
      <c r="D149" t="s">
        <v>122</v>
      </c>
      <c r="E149" t="s">
        <v>21</v>
      </c>
      <c r="F149" t="s">
        <v>122</v>
      </c>
      <c r="L149">
        <v>9.49</v>
      </c>
      <c r="N149" t="s">
        <v>525</v>
      </c>
      <c r="O149">
        <v>0</v>
      </c>
      <c r="P149">
        <v>449.36</v>
      </c>
      <c r="Q149" t="s">
        <v>172</v>
      </c>
    </row>
    <row r="150" spans="1:17">
      <c r="A150">
        <v>361</v>
      </c>
      <c r="B150" t="s">
        <v>397</v>
      </c>
      <c r="C150" t="s">
        <v>23</v>
      </c>
      <c r="D150" t="s">
        <v>122</v>
      </c>
      <c r="E150" t="s">
        <v>23</v>
      </c>
      <c r="F150" t="s">
        <v>122</v>
      </c>
      <c r="L150">
        <v>4.58</v>
      </c>
      <c r="N150" t="s">
        <v>534</v>
      </c>
      <c r="O150">
        <v>0</v>
      </c>
      <c r="P150">
        <v>449.36</v>
      </c>
      <c r="Q150" t="s">
        <v>172</v>
      </c>
    </row>
    <row r="151" spans="1:17">
      <c r="A151">
        <v>370</v>
      </c>
      <c r="B151" t="s">
        <v>397</v>
      </c>
      <c r="C151" t="s">
        <v>25</v>
      </c>
      <c r="D151" t="s">
        <v>122</v>
      </c>
      <c r="E151" t="s">
        <v>25</v>
      </c>
      <c r="F151" t="s">
        <v>122</v>
      </c>
      <c r="L151">
        <v>0.12</v>
      </c>
      <c r="N151" t="s">
        <v>543</v>
      </c>
      <c r="O151">
        <v>0</v>
      </c>
      <c r="P151">
        <v>449.36</v>
      </c>
      <c r="Q151" t="s">
        <v>172</v>
      </c>
    </row>
    <row r="152" spans="1:17">
      <c r="A152">
        <v>379</v>
      </c>
      <c r="B152" t="s">
        <v>397</v>
      </c>
      <c r="C152" t="s">
        <v>92</v>
      </c>
      <c r="D152" t="s">
        <v>122</v>
      </c>
      <c r="E152" t="s">
        <v>92</v>
      </c>
      <c r="F152" t="s">
        <v>122</v>
      </c>
      <c r="L152">
        <v>35.159999999999997</v>
      </c>
      <c r="N152" t="s">
        <v>552</v>
      </c>
      <c r="O152">
        <v>0</v>
      </c>
      <c r="P152">
        <v>3145.5</v>
      </c>
      <c r="Q152" t="s">
        <v>172</v>
      </c>
    </row>
    <row r="153" spans="1:17">
      <c r="A153">
        <v>388</v>
      </c>
      <c r="B153" t="s">
        <v>397</v>
      </c>
      <c r="C153" t="s">
        <v>26</v>
      </c>
      <c r="D153" t="s">
        <v>122</v>
      </c>
      <c r="E153" t="s">
        <v>26</v>
      </c>
      <c r="F153" t="s">
        <v>122</v>
      </c>
      <c r="L153">
        <v>0</v>
      </c>
      <c r="N153" t="s">
        <v>561</v>
      </c>
      <c r="O153">
        <v>0</v>
      </c>
      <c r="P153">
        <v>449.36</v>
      </c>
      <c r="Q153" t="s">
        <v>172</v>
      </c>
    </row>
    <row r="154" spans="1:17">
      <c r="A154">
        <v>397</v>
      </c>
      <c r="B154" t="s">
        <v>397</v>
      </c>
      <c r="C154" t="s">
        <v>27</v>
      </c>
      <c r="D154" t="s">
        <v>122</v>
      </c>
      <c r="E154" t="s">
        <v>27</v>
      </c>
      <c r="F154" t="s">
        <v>122</v>
      </c>
      <c r="L154">
        <v>0</v>
      </c>
      <c r="N154" t="s">
        <v>570</v>
      </c>
      <c r="O154">
        <v>0</v>
      </c>
      <c r="P154">
        <v>449.36</v>
      </c>
      <c r="Q154" t="s">
        <v>172</v>
      </c>
    </row>
    <row r="155" spans="1:17">
      <c r="A155">
        <v>406</v>
      </c>
      <c r="B155" t="s">
        <v>397</v>
      </c>
      <c r="C155" t="s">
        <v>93</v>
      </c>
      <c r="D155" t="s">
        <v>122</v>
      </c>
      <c r="E155" t="s">
        <v>93</v>
      </c>
      <c r="F155" t="s">
        <v>122</v>
      </c>
      <c r="L155">
        <v>0</v>
      </c>
      <c r="N155" t="s">
        <v>579</v>
      </c>
      <c r="O155">
        <v>0</v>
      </c>
      <c r="P155">
        <v>449.36</v>
      </c>
      <c r="Q155" t="s">
        <v>172</v>
      </c>
    </row>
    <row r="156" spans="1:17">
      <c r="A156">
        <v>415</v>
      </c>
      <c r="B156" t="s">
        <v>397</v>
      </c>
      <c r="C156" t="s">
        <v>33</v>
      </c>
      <c r="D156" t="s">
        <v>122</v>
      </c>
      <c r="E156" t="s">
        <v>33</v>
      </c>
      <c r="F156" t="s">
        <v>122</v>
      </c>
      <c r="L156">
        <v>17.579999999999998</v>
      </c>
      <c r="N156" t="s">
        <v>588</v>
      </c>
      <c r="O156">
        <v>0</v>
      </c>
      <c r="P156">
        <v>449.36</v>
      </c>
      <c r="Q156" t="s">
        <v>172</v>
      </c>
    </row>
    <row r="157" spans="1:17">
      <c r="A157">
        <v>424</v>
      </c>
      <c r="B157" t="s">
        <v>397</v>
      </c>
      <c r="C157" t="s">
        <v>34</v>
      </c>
      <c r="D157" t="s">
        <v>122</v>
      </c>
      <c r="E157" t="s">
        <v>34</v>
      </c>
      <c r="F157" t="s">
        <v>122</v>
      </c>
      <c r="L157">
        <v>0</v>
      </c>
      <c r="N157" t="s">
        <v>597</v>
      </c>
      <c r="O157">
        <v>0</v>
      </c>
      <c r="P157">
        <v>449.36</v>
      </c>
      <c r="Q157" t="s">
        <v>172</v>
      </c>
    </row>
    <row r="158" spans="1:17">
      <c r="A158">
        <v>433</v>
      </c>
      <c r="B158" t="s">
        <v>397</v>
      </c>
      <c r="C158" t="s">
        <v>35</v>
      </c>
      <c r="D158" t="s">
        <v>122</v>
      </c>
      <c r="E158" t="s">
        <v>35</v>
      </c>
      <c r="F158" t="s">
        <v>122</v>
      </c>
      <c r="L158">
        <v>17.579999999999998</v>
      </c>
      <c r="N158" t="s">
        <v>606</v>
      </c>
      <c r="O158">
        <v>0</v>
      </c>
      <c r="P158">
        <v>449.36</v>
      </c>
      <c r="Q158" t="s">
        <v>172</v>
      </c>
    </row>
    <row r="159" spans="1:17">
      <c r="A159">
        <v>442</v>
      </c>
      <c r="B159" t="s">
        <v>397</v>
      </c>
      <c r="C159" t="s">
        <v>28</v>
      </c>
      <c r="D159" t="s">
        <v>122</v>
      </c>
      <c r="E159" t="s">
        <v>28</v>
      </c>
      <c r="F159" t="s">
        <v>122</v>
      </c>
      <c r="L159">
        <v>0</v>
      </c>
      <c r="N159" t="s">
        <v>615</v>
      </c>
      <c r="O159">
        <v>0</v>
      </c>
      <c r="P159">
        <v>449.36</v>
      </c>
      <c r="Q159" t="s">
        <v>172</v>
      </c>
    </row>
    <row r="160" spans="1:17">
      <c r="A160">
        <v>451</v>
      </c>
      <c r="B160" t="s">
        <v>397</v>
      </c>
      <c r="C160" t="s">
        <v>94</v>
      </c>
      <c r="D160" t="s">
        <v>122</v>
      </c>
      <c r="E160" t="s">
        <v>94</v>
      </c>
      <c r="F160" t="s">
        <v>122</v>
      </c>
      <c r="L160">
        <v>3.52</v>
      </c>
      <c r="N160" t="s">
        <v>624</v>
      </c>
      <c r="O160">
        <v>0</v>
      </c>
      <c r="P160">
        <v>1348.07</v>
      </c>
      <c r="Q160" t="s">
        <v>172</v>
      </c>
    </row>
    <row r="161" spans="1:17">
      <c r="A161">
        <v>460</v>
      </c>
      <c r="B161" t="s">
        <v>397</v>
      </c>
      <c r="C161" t="s">
        <v>95</v>
      </c>
      <c r="D161" t="s">
        <v>122</v>
      </c>
      <c r="E161" t="s">
        <v>95</v>
      </c>
      <c r="F161" t="s">
        <v>122</v>
      </c>
      <c r="L161">
        <v>1.29</v>
      </c>
      <c r="N161" t="s">
        <v>633</v>
      </c>
      <c r="O161">
        <v>0</v>
      </c>
      <c r="P161">
        <v>449.36</v>
      </c>
      <c r="Q161" t="s">
        <v>172</v>
      </c>
    </row>
    <row r="162" spans="1:17">
      <c r="A162">
        <v>469</v>
      </c>
      <c r="B162" t="s">
        <v>397</v>
      </c>
      <c r="C162" t="s">
        <v>30</v>
      </c>
      <c r="D162" t="s">
        <v>122</v>
      </c>
      <c r="E162" t="s">
        <v>30</v>
      </c>
      <c r="F162" t="s">
        <v>122</v>
      </c>
      <c r="L162">
        <v>2.23</v>
      </c>
      <c r="N162" t="s">
        <v>642</v>
      </c>
      <c r="O162">
        <v>0</v>
      </c>
      <c r="P162">
        <v>449.36</v>
      </c>
      <c r="Q162" t="s">
        <v>172</v>
      </c>
    </row>
    <row r="163" spans="1:17">
      <c r="A163">
        <v>478</v>
      </c>
      <c r="B163" t="s">
        <v>397</v>
      </c>
      <c r="C163" t="s">
        <v>31</v>
      </c>
      <c r="D163" t="s">
        <v>122</v>
      </c>
      <c r="E163" t="s">
        <v>31</v>
      </c>
      <c r="F163" t="s">
        <v>122</v>
      </c>
      <c r="L163">
        <v>0</v>
      </c>
      <c r="N163" t="s">
        <v>651</v>
      </c>
      <c r="O163">
        <v>0</v>
      </c>
      <c r="P163">
        <v>449.36</v>
      </c>
      <c r="Q163" t="s">
        <v>172</v>
      </c>
    </row>
    <row r="164" spans="1:17">
      <c r="A164">
        <v>486</v>
      </c>
      <c r="B164" t="s">
        <v>397</v>
      </c>
      <c r="C164" t="s">
        <v>96</v>
      </c>
      <c r="D164" t="s">
        <v>122</v>
      </c>
      <c r="E164" t="s">
        <v>96</v>
      </c>
      <c r="F164" t="s">
        <v>122</v>
      </c>
      <c r="L164">
        <v>189.89</v>
      </c>
      <c r="N164" t="s">
        <v>659</v>
      </c>
      <c r="O164">
        <v>0</v>
      </c>
      <c r="P164">
        <v>1797.43</v>
      </c>
      <c r="Q164" t="s">
        <v>172</v>
      </c>
    </row>
    <row r="165" spans="1:17">
      <c r="A165">
        <v>494</v>
      </c>
      <c r="B165" t="s">
        <v>397</v>
      </c>
      <c r="C165" t="s">
        <v>97</v>
      </c>
      <c r="D165" t="s">
        <v>122</v>
      </c>
      <c r="E165" t="s">
        <v>97</v>
      </c>
      <c r="F165" t="s">
        <v>122</v>
      </c>
      <c r="L165">
        <v>0</v>
      </c>
      <c r="N165" t="s">
        <v>667</v>
      </c>
      <c r="O165">
        <v>0</v>
      </c>
      <c r="P165">
        <v>449.36</v>
      </c>
      <c r="Q165" t="s">
        <v>172</v>
      </c>
    </row>
    <row r="166" spans="1:17">
      <c r="A166">
        <v>502</v>
      </c>
      <c r="B166" t="s">
        <v>397</v>
      </c>
      <c r="C166" t="s">
        <v>46</v>
      </c>
      <c r="D166" t="s">
        <v>122</v>
      </c>
      <c r="E166" t="s">
        <v>46</v>
      </c>
      <c r="F166" t="s">
        <v>122</v>
      </c>
      <c r="L166">
        <v>0</v>
      </c>
      <c r="N166" t="s">
        <v>675</v>
      </c>
      <c r="O166">
        <v>0</v>
      </c>
      <c r="P166">
        <v>449.36</v>
      </c>
      <c r="Q166" t="s">
        <v>172</v>
      </c>
    </row>
    <row r="167" spans="1:17">
      <c r="A167">
        <v>510</v>
      </c>
      <c r="B167" t="s">
        <v>397</v>
      </c>
      <c r="C167" t="s">
        <v>98</v>
      </c>
      <c r="D167" t="s">
        <v>122</v>
      </c>
      <c r="E167" t="s">
        <v>98</v>
      </c>
      <c r="F167" t="s">
        <v>122</v>
      </c>
      <c r="L167">
        <v>182.85</v>
      </c>
      <c r="N167" t="s">
        <v>683</v>
      </c>
      <c r="O167">
        <v>0</v>
      </c>
      <c r="P167">
        <v>449.36</v>
      </c>
      <c r="Q167" t="s">
        <v>172</v>
      </c>
    </row>
    <row r="168" spans="1:17">
      <c r="A168">
        <v>518</v>
      </c>
      <c r="B168" t="s">
        <v>397</v>
      </c>
      <c r="C168" t="s">
        <v>18</v>
      </c>
      <c r="D168" t="s">
        <v>122</v>
      </c>
      <c r="E168" t="s">
        <v>18</v>
      </c>
      <c r="F168" t="s">
        <v>122</v>
      </c>
      <c r="L168">
        <v>7.04</v>
      </c>
      <c r="N168" t="s">
        <v>691</v>
      </c>
      <c r="O168">
        <v>0</v>
      </c>
      <c r="P168">
        <v>449.36</v>
      </c>
      <c r="Q168" t="s">
        <v>172</v>
      </c>
    </row>
    <row r="169" spans="1:17">
      <c r="A169">
        <v>527</v>
      </c>
      <c r="B169" t="s">
        <v>397</v>
      </c>
      <c r="C169" t="s">
        <v>99</v>
      </c>
      <c r="D169" t="s">
        <v>122</v>
      </c>
      <c r="E169" t="s">
        <v>99</v>
      </c>
      <c r="F169" t="s">
        <v>122</v>
      </c>
      <c r="L169">
        <v>3.7</v>
      </c>
      <c r="N169" t="s">
        <v>700</v>
      </c>
      <c r="O169">
        <v>0</v>
      </c>
      <c r="P169">
        <v>3145.5</v>
      </c>
      <c r="Q169" t="s">
        <v>172</v>
      </c>
    </row>
    <row r="170" spans="1:17">
      <c r="A170">
        <v>536</v>
      </c>
      <c r="B170" t="s">
        <v>397</v>
      </c>
      <c r="C170" t="s">
        <v>36</v>
      </c>
      <c r="D170" t="s">
        <v>122</v>
      </c>
      <c r="E170" t="s">
        <v>36</v>
      </c>
      <c r="F170" t="s">
        <v>122</v>
      </c>
      <c r="L170">
        <v>1.01</v>
      </c>
      <c r="N170" t="s">
        <v>709</v>
      </c>
      <c r="O170">
        <v>0</v>
      </c>
      <c r="P170">
        <v>449.36</v>
      </c>
      <c r="Q170" t="s">
        <v>172</v>
      </c>
    </row>
    <row r="171" spans="1:17">
      <c r="A171">
        <v>545</v>
      </c>
      <c r="B171" t="s">
        <v>397</v>
      </c>
      <c r="C171" t="s">
        <v>37</v>
      </c>
      <c r="D171" t="s">
        <v>122</v>
      </c>
      <c r="E171" t="s">
        <v>37</v>
      </c>
      <c r="F171" t="s">
        <v>122</v>
      </c>
      <c r="L171">
        <v>0.24</v>
      </c>
      <c r="N171" t="s">
        <v>718</v>
      </c>
      <c r="O171">
        <v>0</v>
      </c>
      <c r="P171">
        <v>449.36</v>
      </c>
      <c r="Q171" t="s">
        <v>172</v>
      </c>
    </row>
    <row r="172" spans="1:17">
      <c r="A172">
        <v>554</v>
      </c>
      <c r="B172" t="s">
        <v>397</v>
      </c>
      <c r="C172" t="s">
        <v>38</v>
      </c>
      <c r="D172" t="s">
        <v>122</v>
      </c>
      <c r="E172" t="s">
        <v>38</v>
      </c>
      <c r="F172" t="s">
        <v>122</v>
      </c>
      <c r="L172">
        <v>0.23</v>
      </c>
      <c r="N172" t="s">
        <v>727</v>
      </c>
      <c r="O172">
        <v>0</v>
      </c>
      <c r="P172">
        <v>449.36</v>
      </c>
      <c r="Q172" t="s">
        <v>172</v>
      </c>
    </row>
    <row r="173" spans="1:17">
      <c r="A173">
        <v>563</v>
      </c>
      <c r="B173" t="s">
        <v>397</v>
      </c>
      <c r="C173" t="s">
        <v>39</v>
      </c>
      <c r="D173" t="s">
        <v>122</v>
      </c>
      <c r="E173" t="s">
        <v>39</v>
      </c>
      <c r="F173" t="s">
        <v>122</v>
      </c>
      <c r="L173">
        <v>1.01</v>
      </c>
      <c r="N173" t="s">
        <v>736</v>
      </c>
      <c r="O173">
        <v>0</v>
      </c>
      <c r="P173">
        <v>449.36</v>
      </c>
      <c r="Q173" t="s">
        <v>172</v>
      </c>
    </row>
    <row r="174" spans="1:17">
      <c r="A174">
        <v>572</v>
      </c>
      <c r="B174" t="s">
        <v>397</v>
      </c>
      <c r="C174" t="s">
        <v>40</v>
      </c>
      <c r="D174" t="s">
        <v>122</v>
      </c>
      <c r="E174" t="s">
        <v>40</v>
      </c>
      <c r="F174" t="s">
        <v>122</v>
      </c>
      <c r="L174">
        <v>1.18</v>
      </c>
      <c r="N174" t="s">
        <v>745</v>
      </c>
      <c r="O174">
        <v>0</v>
      </c>
      <c r="P174">
        <v>449.36</v>
      </c>
      <c r="Q174" t="s">
        <v>172</v>
      </c>
    </row>
    <row r="175" spans="1:17">
      <c r="A175">
        <v>581</v>
      </c>
      <c r="B175" t="s">
        <v>397</v>
      </c>
      <c r="C175" t="s">
        <v>41</v>
      </c>
      <c r="D175" t="s">
        <v>122</v>
      </c>
      <c r="E175" t="s">
        <v>41</v>
      </c>
      <c r="F175" t="s">
        <v>122</v>
      </c>
      <c r="L175">
        <v>0.03</v>
      </c>
      <c r="N175" t="s">
        <v>754</v>
      </c>
      <c r="O175">
        <v>0</v>
      </c>
      <c r="P175">
        <v>449.36</v>
      </c>
      <c r="Q175" t="s">
        <v>172</v>
      </c>
    </row>
    <row r="176" spans="1:17">
      <c r="A176">
        <v>590</v>
      </c>
      <c r="B176" t="s">
        <v>397</v>
      </c>
      <c r="C176" t="s">
        <v>42</v>
      </c>
      <c r="D176" t="s">
        <v>122</v>
      </c>
      <c r="E176" t="s">
        <v>42</v>
      </c>
      <c r="F176" t="s">
        <v>122</v>
      </c>
      <c r="L176">
        <v>0</v>
      </c>
      <c r="N176" t="s">
        <v>763</v>
      </c>
      <c r="O176">
        <v>0</v>
      </c>
      <c r="P176">
        <v>449.36</v>
      </c>
      <c r="Q176" t="s">
        <v>172</v>
      </c>
    </row>
    <row r="177" spans="1:17">
      <c r="A177">
        <v>599</v>
      </c>
      <c r="B177" t="s">
        <v>397</v>
      </c>
      <c r="C177" t="s">
        <v>100</v>
      </c>
      <c r="D177" t="s">
        <v>122</v>
      </c>
      <c r="E177" t="s">
        <v>100</v>
      </c>
      <c r="F177" t="s">
        <v>122</v>
      </c>
      <c r="L177">
        <v>0.1</v>
      </c>
      <c r="N177" t="s">
        <v>772</v>
      </c>
      <c r="O177">
        <v>0</v>
      </c>
      <c r="P177">
        <v>898.72</v>
      </c>
      <c r="Q177" t="s">
        <v>172</v>
      </c>
    </row>
    <row r="178" spans="1:17">
      <c r="A178">
        <v>608</v>
      </c>
      <c r="B178" t="s">
        <v>397</v>
      </c>
      <c r="C178" t="s">
        <v>44</v>
      </c>
      <c r="D178" t="s">
        <v>122</v>
      </c>
      <c r="E178" t="s">
        <v>44</v>
      </c>
      <c r="F178" t="s">
        <v>122</v>
      </c>
      <c r="L178">
        <v>0.03</v>
      </c>
      <c r="N178" t="s">
        <v>781</v>
      </c>
      <c r="O178">
        <v>0</v>
      </c>
      <c r="P178">
        <v>449.36</v>
      </c>
      <c r="Q178" t="s">
        <v>172</v>
      </c>
    </row>
    <row r="179" spans="1:17">
      <c r="A179">
        <v>617</v>
      </c>
      <c r="B179" t="s">
        <v>397</v>
      </c>
      <c r="C179" t="s">
        <v>43</v>
      </c>
      <c r="D179" t="s">
        <v>122</v>
      </c>
      <c r="E179" t="s">
        <v>43</v>
      </c>
      <c r="F179" t="s">
        <v>122</v>
      </c>
      <c r="L179">
        <v>7.0000000000000007E-2</v>
      </c>
      <c r="N179" t="s">
        <v>790</v>
      </c>
      <c r="O179">
        <v>0</v>
      </c>
      <c r="P179">
        <v>449.36</v>
      </c>
      <c r="Q179" t="s">
        <v>172</v>
      </c>
    </row>
    <row r="180" spans="1:17">
      <c r="A180">
        <v>625</v>
      </c>
      <c r="B180" t="s">
        <v>397</v>
      </c>
      <c r="C180" t="s">
        <v>48</v>
      </c>
      <c r="D180" t="s">
        <v>122</v>
      </c>
      <c r="E180" t="s">
        <v>48</v>
      </c>
      <c r="F180" t="s">
        <v>122</v>
      </c>
      <c r="L180">
        <v>0.01</v>
      </c>
      <c r="N180" t="s">
        <v>798</v>
      </c>
      <c r="O180">
        <v>0</v>
      </c>
      <c r="P180">
        <v>0.03</v>
      </c>
      <c r="Q180" t="s">
        <v>172</v>
      </c>
    </row>
    <row r="181" spans="1:17">
      <c r="A181">
        <v>630</v>
      </c>
      <c r="B181" t="s">
        <v>397</v>
      </c>
      <c r="C181" t="s">
        <v>49</v>
      </c>
      <c r="D181" t="s">
        <v>122</v>
      </c>
      <c r="E181" t="s">
        <v>49</v>
      </c>
      <c r="F181" t="s">
        <v>122</v>
      </c>
      <c r="L181">
        <v>544.44000000000005</v>
      </c>
      <c r="N181" t="s">
        <v>803</v>
      </c>
      <c r="O181">
        <v>418.75</v>
      </c>
      <c r="P181">
        <v>575.49</v>
      </c>
      <c r="Q181" t="s">
        <v>172</v>
      </c>
    </row>
    <row r="182" spans="1:17">
      <c r="A182">
        <v>262</v>
      </c>
      <c r="B182" t="s">
        <v>397</v>
      </c>
      <c r="C182" t="s">
        <v>89</v>
      </c>
      <c r="D182" t="s">
        <v>124</v>
      </c>
      <c r="E182" t="s">
        <v>89</v>
      </c>
      <c r="F182" t="s">
        <v>124</v>
      </c>
      <c r="L182">
        <v>11.84</v>
      </c>
      <c r="N182" t="s">
        <v>435</v>
      </c>
      <c r="O182">
        <v>0</v>
      </c>
      <c r="P182">
        <v>13.96</v>
      </c>
      <c r="Q182" t="s">
        <v>172</v>
      </c>
    </row>
    <row r="183" spans="1:17">
      <c r="A183">
        <v>271</v>
      </c>
      <c r="B183" t="s">
        <v>397</v>
      </c>
      <c r="C183" t="s">
        <v>90</v>
      </c>
      <c r="D183" t="s">
        <v>124</v>
      </c>
      <c r="E183" t="s">
        <v>90</v>
      </c>
      <c r="F183" t="s">
        <v>124</v>
      </c>
      <c r="L183">
        <v>1.66</v>
      </c>
      <c r="N183" t="s">
        <v>444</v>
      </c>
      <c r="O183">
        <v>0</v>
      </c>
      <c r="P183">
        <v>13.96</v>
      </c>
      <c r="Q183" t="s">
        <v>172</v>
      </c>
    </row>
    <row r="184" spans="1:17">
      <c r="A184">
        <v>282</v>
      </c>
      <c r="B184" t="s">
        <v>397</v>
      </c>
      <c r="C184" t="s">
        <v>8</v>
      </c>
      <c r="D184" t="s">
        <v>124</v>
      </c>
      <c r="E184" t="s">
        <v>8</v>
      </c>
      <c r="F184" t="s">
        <v>124</v>
      </c>
      <c r="L184">
        <v>0.09</v>
      </c>
      <c r="N184" t="s">
        <v>455</v>
      </c>
      <c r="O184">
        <v>0</v>
      </c>
      <c r="P184">
        <v>13.96</v>
      </c>
      <c r="Q184" t="s">
        <v>172</v>
      </c>
    </row>
    <row r="185" spans="1:17">
      <c r="A185">
        <v>291</v>
      </c>
      <c r="B185" t="s">
        <v>397</v>
      </c>
      <c r="C185" t="s">
        <v>9</v>
      </c>
      <c r="D185" t="s">
        <v>124</v>
      </c>
      <c r="E185" t="s">
        <v>9</v>
      </c>
      <c r="F185" t="s">
        <v>124</v>
      </c>
      <c r="L185">
        <v>0.4</v>
      </c>
      <c r="N185" t="s">
        <v>464</v>
      </c>
      <c r="O185">
        <v>0</v>
      </c>
      <c r="P185">
        <v>13.96</v>
      </c>
      <c r="Q185" t="s">
        <v>172</v>
      </c>
    </row>
    <row r="186" spans="1:17">
      <c r="A186">
        <v>300</v>
      </c>
      <c r="B186" t="s">
        <v>397</v>
      </c>
      <c r="C186" t="s">
        <v>10</v>
      </c>
      <c r="D186" t="s">
        <v>124</v>
      </c>
      <c r="E186" t="s">
        <v>10</v>
      </c>
      <c r="F186" t="s">
        <v>124</v>
      </c>
      <c r="L186">
        <v>0.36</v>
      </c>
      <c r="N186" t="s">
        <v>473</v>
      </c>
      <c r="O186">
        <v>0</v>
      </c>
      <c r="P186">
        <v>13.96</v>
      </c>
      <c r="Q186" t="s">
        <v>172</v>
      </c>
    </row>
    <row r="187" spans="1:17">
      <c r="A187">
        <v>309</v>
      </c>
      <c r="B187" t="s">
        <v>397</v>
      </c>
      <c r="C187" t="s">
        <v>12</v>
      </c>
      <c r="D187" t="s">
        <v>124</v>
      </c>
      <c r="E187" t="s">
        <v>12</v>
      </c>
      <c r="F187" t="s">
        <v>124</v>
      </c>
      <c r="L187">
        <v>0.37</v>
      </c>
      <c r="N187" t="s">
        <v>482</v>
      </c>
      <c r="O187">
        <v>0</v>
      </c>
      <c r="P187">
        <v>13.96</v>
      </c>
      <c r="Q187" t="s">
        <v>172</v>
      </c>
    </row>
    <row r="188" spans="1:17">
      <c r="A188">
        <v>318</v>
      </c>
      <c r="B188" t="s">
        <v>397</v>
      </c>
      <c r="C188" t="s">
        <v>14</v>
      </c>
      <c r="D188" t="s">
        <v>124</v>
      </c>
      <c r="E188" t="s">
        <v>14</v>
      </c>
      <c r="F188" t="s">
        <v>124</v>
      </c>
      <c r="L188">
        <v>0.09</v>
      </c>
      <c r="N188" t="s">
        <v>491</v>
      </c>
      <c r="O188">
        <v>0</v>
      </c>
      <c r="P188">
        <v>13.96</v>
      </c>
      <c r="Q188" t="s">
        <v>172</v>
      </c>
    </row>
    <row r="189" spans="1:17">
      <c r="A189">
        <v>327</v>
      </c>
      <c r="B189" t="s">
        <v>397</v>
      </c>
      <c r="C189" t="s">
        <v>16</v>
      </c>
      <c r="D189" t="s">
        <v>124</v>
      </c>
      <c r="E189" t="s">
        <v>16</v>
      </c>
      <c r="F189" t="s">
        <v>124</v>
      </c>
      <c r="L189">
        <v>0.36</v>
      </c>
      <c r="N189" t="s">
        <v>500</v>
      </c>
      <c r="O189">
        <v>0</v>
      </c>
      <c r="P189">
        <v>13.96</v>
      </c>
      <c r="Q189" t="s">
        <v>172</v>
      </c>
    </row>
    <row r="190" spans="1:17">
      <c r="A190">
        <v>336</v>
      </c>
      <c r="B190" t="s">
        <v>397</v>
      </c>
      <c r="C190" t="s">
        <v>91</v>
      </c>
      <c r="D190" t="s">
        <v>124</v>
      </c>
      <c r="E190" t="s">
        <v>91</v>
      </c>
      <c r="F190" t="s">
        <v>124</v>
      </c>
      <c r="L190">
        <v>1.54</v>
      </c>
      <c r="N190" t="s">
        <v>509</v>
      </c>
      <c r="O190">
        <v>0</v>
      </c>
      <c r="P190">
        <v>55.84</v>
      </c>
      <c r="Q190" t="s">
        <v>172</v>
      </c>
    </row>
    <row r="191" spans="1:17">
      <c r="A191">
        <v>345</v>
      </c>
      <c r="B191" t="s">
        <v>397</v>
      </c>
      <c r="C191" t="s">
        <v>19</v>
      </c>
      <c r="D191" t="s">
        <v>124</v>
      </c>
      <c r="E191" t="s">
        <v>19</v>
      </c>
      <c r="F191" t="s">
        <v>124</v>
      </c>
      <c r="L191">
        <v>0.44</v>
      </c>
      <c r="N191" t="s">
        <v>518</v>
      </c>
      <c r="O191">
        <v>0</v>
      </c>
      <c r="P191">
        <v>13.96</v>
      </c>
      <c r="Q191" t="s">
        <v>172</v>
      </c>
    </row>
    <row r="192" spans="1:17">
      <c r="A192">
        <v>354</v>
      </c>
      <c r="B192" t="s">
        <v>397</v>
      </c>
      <c r="C192" t="s">
        <v>21</v>
      </c>
      <c r="D192" t="s">
        <v>124</v>
      </c>
      <c r="E192" t="s">
        <v>21</v>
      </c>
      <c r="F192" t="s">
        <v>124</v>
      </c>
      <c r="L192">
        <v>0.5</v>
      </c>
      <c r="N192" t="s">
        <v>527</v>
      </c>
      <c r="O192">
        <v>0</v>
      </c>
      <c r="P192">
        <v>13.96</v>
      </c>
      <c r="Q192" t="s">
        <v>172</v>
      </c>
    </row>
    <row r="193" spans="1:17">
      <c r="A193">
        <v>363</v>
      </c>
      <c r="B193" t="s">
        <v>397</v>
      </c>
      <c r="C193" t="s">
        <v>23</v>
      </c>
      <c r="D193" t="s">
        <v>124</v>
      </c>
      <c r="E193" t="s">
        <v>23</v>
      </c>
      <c r="F193" t="s">
        <v>124</v>
      </c>
      <c r="L193">
        <v>0.48</v>
      </c>
      <c r="N193" t="s">
        <v>536</v>
      </c>
      <c r="O193">
        <v>0</v>
      </c>
      <c r="P193">
        <v>13.96</v>
      </c>
      <c r="Q193" t="s">
        <v>172</v>
      </c>
    </row>
    <row r="194" spans="1:17">
      <c r="A194">
        <v>372</v>
      </c>
      <c r="B194" t="s">
        <v>397</v>
      </c>
      <c r="C194" t="s">
        <v>25</v>
      </c>
      <c r="D194" t="s">
        <v>124</v>
      </c>
      <c r="E194" t="s">
        <v>25</v>
      </c>
      <c r="F194" t="s">
        <v>124</v>
      </c>
      <c r="L194">
        <v>0.13</v>
      </c>
      <c r="N194" t="s">
        <v>545</v>
      </c>
      <c r="O194">
        <v>0</v>
      </c>
      <c r="P194">
        <v>13.96</v>
      </c>
      <c r="Q194" t="s">
        <v>172</v>
      </c>
    </row>
    <row r="195" spans="1:17">
      <c r="A195">
        <v>381</v>
      </c>
      <c r="B195" t="s">
        <v>397</v>
      </c>
      <c r="C195" t="s">
        <v>92</v>
      </c>
      <c r="D195" t="s">
        <v>124</v>
      </c>
      <c r="E195" t="s">
        <v>92</v>
      </c>
      <c r="F195" t="s">
        <v>124</v>
      </c>
      <c r="L195">
        <v>1.38</v>
      </c>
      <c r="N195" t="s">
        <v>554</v>
      </c>
      <c r="O195">
        <v>0</v>
      </c>
      <c r="P195">
        <v>97.72</v>
      </c>
      <c r="Q195" t="s">
        <v>172</v>
      </c>
    </row>
    <row r="196" spans="1:17">
      <c r="A196">
        <v>390</v>
      </c>
      <c r="B196" t="s">
        <v>397</v>
      </c>
      <c r="C196" t="s">
        <v>26</v>
      </c>
      <c r="D196" t="s">
        <v>124</v>
      </c>
      <c r="E196" t="s">
        <v>26</v>
      </c>
      <c r="F196" t="s">
        <v>124</v>
      </c>
      <c r="L196">
        <v>0</v>
      </c>
      <c r="N196" t="s">
        <v>563</v>
      </c>
      <c r="O196">
        <v>0</v>
      </c>
      <c r="P196">
        <v>13.96</v>
      </c>
      <c r="Q196" t="s">
        <v>172</v>
      </c>
    </row>
    <row r="197" spans="1:17">
      <c r="A197">
        <v>399</v>
      </c>
      <c r="B197" t="s">
        <v>397</v>
      </c>
      <c r="C197" t="s">
        <v>27</v>
      </c>
      <c r="D197" t="s">
        <v>124</v>
      </c>
      <c r="E197" t="s">
        <v>27</v>
      </c>
      <c r="F197" t="s">
        <v>124</v>
      </c>
      <c r="L197">
        <v>0</v>
      </c>
      <c r="N197" t="s">
        <v>572</v>
      </c>
      <c r="O197">
        <v>0</v>
      </c>
      <c r="P197">
        <v>13.96</v>
      </c>
      <c r="Q197" t="s">
        <v>172</v>
      </c>
    </row>
    <row r="198" spans="1:17">
      <c r="A198">
        <v>408</v>
      </c>
      <c r="B198" t="s">
        <v>397</v>
      </c>
      <c r="C198" t="s">
        <v>93</v>
      </c>
      <c r="D198" t="s">
        <v>124</v>
      </c>
      <c r="E198" t="s">
        <v>93</v>
      </c>
      <c r="F198" t="s">
        <v>124</v>
      </c>
      <c r="L198">
        <v>0</v>
      </c>
      <c r="N198" t="s">
        <v>581</v>
      </c>
      <c r="O198">
        <v>0</v>
      </c>
      <c r="P198">
        <v>13.96</v>
      </c>
      <c r="Q198" t="s">
        <v>172</v>
      </c>
    </row>
    <row r="199" spans="1:17">
      <c r="A199">
        <v>417</v>
      </c>
      <c r="B199" t="s">
        <v>397</v>
      </c>
      <c r="C199" t="s">
        <v>33</v>
      </c>
      <c r="D199" t="s">
        <v>124</v>
      </c>
      <c r="E199" t="s">
        <v>33</v>
      </c>
      <c r="F199" t="s">
        <v>124</v>
      </c>
      <c r="L199">
        <v>0.69</v>
      </c>
      <c r="N199" t="s">
        <v>590</v>
      </c>
      <c r="O199">
        <v>0</v>
      </c>
      <c r="P199">
        <v>13.96</v>
      </c>
      <c r="Q199" t="s">
        <v>172</v>
      </c>
    </row>
    <row r="200" spans="1:17">
      <c r="A200">
        <v>426</v>
      </c>
      <c r="B200" t="s">
        <v>397</v>
      </c>
      <c r="C200" t="s">
        <v>34</v>
      </c>
      <c r="D200" t="s">
        <v>124</v>
      </c>
      <c r="E200" t="s">
        <v>34</v>
      </c>
      <c r="F200" t="s">
        <v>124</v>
      </c>
      <c r="L200">
        <v>0</v>
      </c>
      <c r="N200" t="s">
        <v>599</v>
      </c>
      <c r="O200">
        <v>0</v>
      </c>
      <c r="P200">
        <v>13.96</v>
      </c>
      <c r="Q200" t="s">
        <v>172</v>
      </c>
    </row>
    <row r="201" spans="1:17">
      <c r="A201">
        <v>435</v>
      </c>
      <c r="B201" t="s">
        <v>397</v>
      </c>
      <c r="C201" t="s">
        <v>35</v>
      </c>
      <c r="D201" t="s">
        <v>124</v>
      </c>
      <c r="E201" t="s">
        <v>35</v>
      </c>
      <c r="F201" t="s">
        <v>124</v>
      </c>
      <c r="L201">
        <v>0.69</v>
      </c>
      <c r="N201" t="s">
        <v>608</v>
      </c>
      <c r="O201">
        <v>0</v>
      </c>
      <c r="P201">
        <v>13.96</v>
      </c>
      <c r="Q201" t="s">
        <v>172</v>
      </c>
    </row>
    <row r="202" spans="1:17">
      <c r="A202">
        <v>444</v>
      </c>
      <c r="B202" t="s">
        <v>397</v>
      </c>
      <c r="C202" t="s">
        <v>28</v>
      </c>
      <c r="D202" t="s">
        <v>124</v>
      </c>
      <c r="E202" t="s">
        <v>28</v>
      </c>
      <c r="F202" t="s">
        <v>124</v>
      </c>
      <c r="L202">
        <v>0</v>
      </c>
      <c r="N202" t="s">
        <v>617</v>
      </c>
      <c r="O202">
        <v>0</v>
      </c>
      <c r="P202">
        <v>13.96</v>
      </c>
      <c r="Q202" t="s">
        <v>172</v>
      </c>
    </row>
    <row r="203" spans="1:17">
      <c r="A203">
        <v>453</v>
      </c>
      <c r="B203" t="s">
        <v>397</v>
      </c>
      <c r="C203" t="s">
        <v>94</v>
      </c>
      <c r="D203" t="s">
        <v>124</v>
      </c>
      <c r="E203" t="s">
        <v>94</v>
      </c>
      <c r="F203" t="s">
        <v>124</v>
      </c>
      <c r="L203">
        <v>1.64</v>
      </c>
      <c r="N203" t="s">
        <v>626</v>
      </c>
      <c r="O203">
        <v>0</v>
      </c>
      <c r="P203">
        <v>41.88</v>
      </c>
      <c r="Q203" t="s">
        <v>172</v>
      </c>
    </row>
    <row r="204" spans="1:17">
      <c r="A204">
        <v>462</v>
      </c>
      <c r="B204" t="s">
        <v>397</v>
      </c>
      <c r="C204" t="s">
        <v>95</v>
      </c>
      <c r="D204" t="s">
        <v>124</v>
      </c>
      <c r="E204" t="s">
        <v>95</v>
      </c>
      <c r="F204" t="s">
        <v>124</v>
      </c>
      <c r="L204">
        <v>0.81</v>
      </c>
      <c r="N204" t="s">
        <v>635</v>
      </c>
      <c r="O204">
        <v>0</v>
      </c>
      <c r="P204">
        <v>13.96</v>
      </c>
      <c r="Q204" t="s">
        <v>172</v>
      </c>
    </row>
    <row r="205" spans="1:17">
      <c r="A205">
        <v>471</v>
      </c>
      <c r="B205" t="s">
        <v>397</v>
      </c>
      <c r="C205" t="s">
        <v>30</v>
      </c>
      <c r="D205" t="s">
        <v>124</v>
      </c>
      <c r="E205" t="s">
        <v>30</v>
      </c>
      <c r="F205" t="s">
        <v>124</v>
      </c>
      <c r="L205">
        <v>0.83</v>
      </c>
      <c r="N205" t="s">
        <v>644</v>
      </c>
      <c r="O205">
        <v>0</v>
      </c>
      <c r="P205">
        <v>13.96</v>
      </c>
      <c r="Q205" t="s">
        <v>172</v>
      </c>
    </row>
    <row r="206" spans="1:17">
      <c r="A206">
        <v>480</v>
      </c>
      <c r="B206" t="s">
        <v>397</v>
      </c>
      <c r="C206" t="s">
        <v>31</v>
      </c>
      <c r="D206" t="s">
        <v>124</v>
      </c>
      <c r="E206" t="s">
        <v>31</v>
      </c>
      <c r="F206" t="s">
        <v>124</v>
      </c>
      <c r="L206">
        <v>0</v>
      </c>
      <c r="N206" t="s">
        <v>653</v>
      </c>
      <c r="O206">
        <v>0</v>
      </c>
      <c r="P206">
        <v>13.96</v>
      </c>
      <c r="Q206" t="s">
        <v>172</v>
      </c>
    </row>
    <row r="207" spans="1:17">
      <c r="A207">
        <v>488</v>
      </c>
      <c r="B207" t="s">
        <v>397</v>
      </c>
      <c r="C207" t="s">
        <v>96</v>
      </c>
      <c r="D207" t="s">
        <v>124</v>
      </c>
      <c r="E207" t="s">
        <v>96</v>
      </c>
      <c r="F207" t="s">
        <v>124</v>
      </c>
      <c r="L207">
        <v>4.0199999999999996</v>
      </c>
      <c r="N207" t="s">
        <v>661</v>
      </c>
      <c r="O207">
        <v>0</v>
      </c>
      <c r="P207">
        <v>55.84</v>
      </c>
      <c r="Q207" t="s">
        <v>172</v>
      </c>
    </row>
    <row r="208" spans="1:17">
      <c r="A208">
        <v>496</v>
      </c>
      <c r="B208" t="s">
        <v>397</v>
      </c>
      <c r="C208" t="s">
        <v>97</v>
      </c>
      <c r="D208" t="s">
        <v>124</v>
      </c>
      <c r="E208" t="s">
        <v>97</v>
      </c>
      <c r="F208" t="s">
        <v>124</v>
      </c>
      <c r="L208">
        <v>0</v>
      </c>
      <c r="N208" t="s">
        <v>669</v>
      </c>
      <c r="O208">
        <v>0</v>
      </c>
      <c r="P208">
        <v>13.96</v>
      </c>
      <c r="Q208" t="s">
        <v>172</v>
      </c>
    </row>
    <row r="209" spans="1:17">
      <c r="A209">
        <v>504</v>
      </c>
      <c r="B209" t="s">
        <v>397</v>
      </c>
      <c r="C209" t="s">
        <v>46</v>
      </c>
      <c r="D209" t="s">
        <v>124</v>
      </c>
      <c r="E209" t="s">
        <v>46</v>
      </c>
      <c r="F209" t="s">
        <v>124</v>
      </c>
      <c r="L209">
        <v>0</v>
      </c>
      <c r="N209" t="s">
        <v>677</v>
      </c>
      <c r="O209">
        <v>0</v>
      </c>
      <c r="P209">
        <v>13.96</v>
      </c>
      <c r="Q209" t="s">
        <v>172</v>
      </c>
    </row>
    <row r="210" spans="1:17">
      <c r="A210">
        <v>512</v>
      </c>
      <c r="B210" t="s">
        <v>397</v>
      </c>
      <c r="C210" t="s">
        <v>98</v>
      </c>
      <c r="D210" t="s">
        <v>124</v>
      </c>
      <c r="E210" t="s">
        <v>98</v>
      </c>
      <c r="F210" t="s">
        <v>124</v>
      </c>
      <c r="L210">
        <v>2.0099999999999998</v>
      </c>
      <c r="N210" t="s">
        <v>685</v>
      </c>
      <c r="O210">
        <v>0</v>
      </c>
      <c r="P210">
        <v>13.96</v>
      </c>
      <c r="Q210" t="s">
        <v>172</v>
      </c>
    </row>
    <row r="211" spans="1:17">
      <c r="A211">
        <v>520</v>
      </c>
      <c r="B211" t="s">
        <v>397</v>
      </c>
      <c r="C211" t="s">
        <v>18</v>
      </c>
      <c r="D211" t="s">
        <v>124</v>
      </c>
      <c r="E211" t="s">
        <v>18</v>
      </c>
      <c r="F211" t="s">
        <v>124</v>
      </c>
      <c r="L211">
        <v>2.0099999999999998</v>
      </c>
      <c r="N211" t="s">
        <v>693</v>
      </c>
      <c r="O211">
        <v>0</v>
      </c>
      <c r="P211">
        <v>13.96</v>
      </c>
      <c r="Q211" t="s">
        <v>172</v>
      </c>
    </row>
    <row r="212" spans="1:17">
      <c r="A212">
        <v>529</v>
      </c>
      <c r="B212" t="s">
        <v>397</v>
      </c>
      <c r="C212" t="s">
        <v>99</v>
      </c>
      <c r="D212" t="s">
        <v>124</v>
      </c>
      <c r="E212" t="s">
        <v>99</v>
      </c>
      <c r="F212" t="s">
        <v>124</v>
      </c>
      <c r="L212">
        <v>1.49</v>
      </c>
      <c r="N212" t="s">
        <v>702</v>
      </c>
      <c r="O212">
        <v>0</v>
      </c>
      <c r="P212">
        <v>97.72</v>
      </c>
      <c r="Q212" t="s">
        <v>172</v>
      </c>
    </row>
    <row r="213" spans="1:17">
      <c r="A213">
        <v>538</v>
      </c>
      <c r="B213" t="s">
        <v>397</v>
      </c>
      <c r="C213" t="s">
        <v>36</v>
      </c>
      <c r="D213" t="s">
        <v>124</v>
      </c>
      <c r="E213" t="s">
        <v>36</v>
      </c>
      <c r="F213" t="s">
        <v>124</v>
      </c>
      <c r="L213">
        <v>0.28999999999999998</v>
      </c>
      <c r="N213" t="s">
        <v>711</v>
      </c>
      <c r="O213">
        <v>0</v>
      </c>
      <c r="P213">
        <v>13.96</v>
      </c>
      <c r="Q213" t="s">
        <v>172</v>
      </c>
    </row>
    <row r="214" spans="1:17">
      <c r="A214">
        <v>547</v>
      </c>
      <c r="B214" t="s">
        <v>397</v>
      </c>
      <c r="C214" t="s">
        <v>37</v>
      </c>
      <c r="D214" t="s">
        <v>124</v>
      </c>
      <c r="E214" t="s">
        <v>37</v>
      </c>
      <c r="F214" t="s">
        <v>124</v>
      </c>
      <c r="L214">
        <v>0.31</v>
      </c>
      <c r="N214" t="s">
        <v>720</v>
      </c>
      <c r="O214">
        <v>0</v>
      </c>
      <c r="P214">
        <v>13.96</v>
      </c>
      <c r="Q214" t="s">
        <v>172</v>
      </c>
    </row>
    <row r="215" spans="1:17">
      <c r="A215">
        <v>556</v>
      </c>
      <c r="B215" t="s">
        <v>397</v>
      </c>
      <c r="C215" t="s">
        <v>38</v>
      </c>
      <c r="D215" t="s">
        <v>124</v>
      </c>
      <c r="E215" t="s">
        <v>38</v>
      </c>
      <c r="F215" t="s">
        <v>124</v>
      </c>
      <c r="L215">
        <v>0.31</v>
      </c>
      <c r="N215" t="s">
        <v>729</v>
      </c>
      <c r="O215">
        <v>0</v>
      </c>
      <c r="P215">
        <v>13.96</v>
      </c>
      <c r="Q215" t="s">
        <v>172</v>
      </c>
    </row>
    <row r="216" spans="1:17">
      <c r="A216">
        <v>565</v>
      </c>
      <c r="B216" t="s">
        <v>397</v>
      </c>
      <c r="C216" t="s">
        <v>39</v>
      </c>
      <c r="D216" t="s">
        <v>124</v>
      </c>
      <c r="E216" t="s">
        <v>39</v>
      </c>
      <c r="F216" t="s">
        <v>124</v>
      </c>
      <c r="L216">
        <v>0.28999999999999998</v>
      </c>
      <c r="N216" t="s">
        <v>738</v>
      </c>
      <c r="O216">
        <v>0</v>
      </c>
      <c r="P216">
        <v>13.96</v>
      </c>
      <c r="Q216" t="s">
        <v>172</v>
      </c>
    </row>
    <row r="217" spans="1:17">
      <c r="A217">
        <v>574</v>
      </c>
      <c r="B217" t="s">
        <v>397</v>
      </c>
      <c r="C217" t="s">
        <v>40</v>
      </c>
      <c r="D217" t="s">
        <v>124</v>
      </c>
      <c r="E217" t="s">
        <v>40</v>
      </c>
      <c r="F217" t="s">
        <v>124</v>
      </c>
      <c r="L217">
        <v>0.25</v>
      </c>
      <c r="N217" t="s">
        <v>747</v>
      </c>
      <c r="O217">
        <v>0</v>
      </c>
      <c r="P217">
        <v>13.96</v>
      </c>
      <c r="Q217" t="s">
        <v>172</v>
      </c>
    </row>
    <row r="218" spans="1:17">
      <c r="A218">
        <v>583</v>
      </c>
      <c r="B218" t="s">
        <v>397</v>
      </c>
      <c r="C218" t="s">
        <v>41</v>
      </c>
      <c r="D218" t="s">
        <v>124</v>
      </c>
      <c r="E218" t="s">
        <v>41</v>
      </c>
      <c r="F218" t="s">
        <v>124</v>
      </c>
      <c r="L218">
        <v>0.04</v>
      </c>
      <c r="N218" t="s">
        <v>756</v>
      </c>
      <c r="O218">
        <v>0</v>
      </c>
      <c r="P218">
        <v>13.96</v>
      </c>
      <c r="Q218" t="s">
        <v>172</v>
      </c>
    </row>
    <row r="219" spans="1:17">
      <c r="A219">
        <v>592</v>
      </c>
      <c r="B219" t="s">
        <v>397</v>
      </c>
      <c r="C219" t="s">
        <v>42</v>
      </c>
      <c r="D219" t="s">
        <v>124</v>
      </c>
      <c r="E219" t="s">
        <v>42</v>
      </c>
      <c r="F219" t="s">
        <v>124</v>
      </c>
      <c r="L219">
        <v>0</v>
      </c>
      <c r="N219" t="s">
        <v>765</v>
      </c>
      <c r="O219">
        <v>0</v>
      </c>
      <c r="P219">
        <v>13.96</v>
      </c>
      <c r="Q219" t="s">
        <v>172</v>
      </c>
    </row>
    <row r="220" spans="1:17">
      <c r="A220">
        <v>601</v>
      </c>
      <c r="B220" t="s">
        <v>397</v>
      </c>
      <c r="C220" t="s">
        <v>100</v>
      </c>
      <c r="D220" t="s">
        <v>124</v>
      </c>
      <c r="E220" t="s">
        <v>100</v>
      </c>
      <c r="F220" t="s">
        <v>124</v>
      </c>
      <c r="L220">
        <v>0.11</v>
      </c>
      <c r="N220" t="s">
        <v>774</v>
      </c>
      <c r="O220">
        <v>0</v>
      </c>
      <c r="P220">
        <v>27.92</v>
      </c>
      <c r="Q220" t="s">
        <v>172</v>
      </c>
    </row>
    <row r="221" spans="1:17">
      <c r="A221">
        <v>610</v>
      </c>
      <c r="B221" t="s">
        <v>397</v>
      </c>
      <c r="C221" t="s">
        <v>44</v>
      </c>
      <c r="D221" t="s">
        <v>124</v>
      </c>
      <c r="E221" t="s">
        <v>44</v>
      </c>
      <c r="F221" t="s">
        <v>124</v>
      </c>
      <c r="L221">
        <v>0.03</v>
      </c>
      <c r="N221" t="s">
        <v>783</v>
      </c>
      <c r="O221">
        <v>0</v>
      </c>
      <c r="P221">
        <v>13.96</v>
      </c>
      <c r="Q221" t="s">
        <v>172</v>
      </c>
    </row>
    <row r="222" spans="1:17">
      <c r="A222">
        <v>619</v>
      </c>
      <c r="B222" t="s">
        <v>397</v>
      </c>
      <c r="C222" t="s">
        <v>43</v>
      </c>
      <c r="D222" t="s">
        <v>124</v>
      </c>
      <c r="E222" t="s">
        <v>43</v>
      </c>
      <c r="F222" t="s">
        <v>124</v>
      </c>
      <c r="L222">
        <v>0.08</v>
      </c>
      <c r="N222" t="s">
        <v>792</v>
      </c>
      <c r="O222">
        <v>0</v>
      </c>
      <c r="P222">
        <v>13.96</v>
      </c>
      <c r="Q222" t="s">
        <v>172</v>
      </c>
    </row>
    <row r="223" spans="1:17">
      <c r="A223">
        <v>627</v>
      </c>
      <c r="B223" t="s">
        <v>397</v>
      </c>
      <c r="C223" t="s">
        <v>48</v>
      </c>
      <c r="D223" t="s">
        <v>124</v>
      </c>
      <c r="E223" t="s">
        <v>48</v>
      </c>
      <c r="F223" t="s">
        <v>124</v>
      </c>
      <c r="L223">
        <v>0.01</v>
      </c>
      <c r="N223" t="s">
        <v>800</v>
      </c>
      <c r="O223">
        <v>0</v>
      </c>
      <c r="P223">
        <v>0.03</v>
      </c>
      <c r="Q223" t="s">
        <v>172</v>
      </c>
    </row>
    <row r="224" spans="1:17">
      <c r="A224">
        <v>632</v>
      </c>
      <c r="B224" t="s">
        <v>397</v>
      </c>
      <c r="C224" t="s">
        <v>49</v>
      </c>
      <c r="D224" t="s">
        <v>124</v>
      </c>
      <c r="E224" t="s">
        <v>49</v>
      </c>
      <c r="F224" t="s">
        <v>124</v>
      </c>
      <c r="L224">
        <v>2.12</v>
      </c>
      <c r="N224" t="s">
        <v>805</v>
      </c>
      <c r="O224">
        <v>0</v>
      </c>
      <c r="P224">
        <v>13.96</v>
      </c>
      <c r="Q224" t="s">
        <v>172</v>
      </c>
    </row>
    <row r="225" spans="1:17">
      <c r="A225">
        <v>3</v>
      </c>
      <c r="B225" t="s">
        <v>166</v>
      </c>
      <c r="C225" t="s">
        <v>78</v>
      </c>
      <c r="D225" t="s">
        <v>121</v>
      </c>
      <c r="E225" t="s">
        <v>121</v>
      </c>
      <c r="F225" t="s">
        <v>78</v>
      </c>
      <c r="L225">
        <v>-1</v>
      </c>
      <c r="N225" t="s">
        <v>171</v>
      </c>
      <c r="O225">
        <v>0</v>
      </c>
      <c r="P225">
        <v>1244.32</v>
      </c>
      <c r="Q225" t="s">
        <v>172</v>
      </c>
    </row>
    <row r="226" spans="1:17">
      <c r="A226">
        <v>16</v>
      </c>
      <c r="B226" t="s">
        <v>166</v>
      </c>
      <c r="C226" t="s">
        <v>83</v>
      </c>
      <c r="D226" t="s">
        <v>121</v>
      </c>
      <c r="E226" t="s">
        <v>121</v>
      </c>
      <c r="F226" t="s">
        <v>83</v>
      </c>
      <c r="L226">
        <v>-1</v>
      </c>
      <c r="N226" t="s">
        <v>185</v>
      </c>
      <c r="O226">
        <v>0</v>
      </c>
      <c r="P226">
        <v>1244.32</v>
      </c>
      <c r="Q226" t="s">
        <v>172</v>
      </c>
    </row>
    <row r="227" spans="1:17">
      <c r="A227">
        <v>128</v>
      </c>
      <c r="B227" t="s">
        <v>166</v>
      </c>
      <c r="C227" t="s">
        <v>102</v>
      </c>
      <c r="D227" t="s">
        <v>121</v>
      </c>
      <c r="E227" t="s">
        <v>121</v>
      </c>
      <c r="F227" t="s">
        <v>102</v>
      </c>
      <c r="L227">
        <v>-1</v>
      </c>
      <c r="N227" t="s">
        <v>300</v>
      </c>
      <c r="O227">
        <v>45.79</v>
      </c>
      <c r="P227">
        <v>1290.1099999999999</v>
      </c>
      <c r="Q227" t="s">
        <v>172</v>
      </c>
    </row>
    <row r="228" spans="1:17">
      <c r="A228">
        <v>136</v>
      </c>
      <c r="B228" t="s">
        <v>166</v>
      </c>
      <c r="C228" t="s">
        <v>103</v>
      </c>
      <c r="D228" t="s">
        <v>121</v>
      </c>
      <c r="E228" t="s">
        <v>121</v>
      </c>
      <c r="F228" t="s">
        <v>103</v>
      </c>
      <c r="L228">
        <v>-1</v>
      </c>
      <c r="N228" t="s">
        <v>308</v>
      </c>
      <c r="O228">
        <v>0</v>
      </c>
      <c r="P228">
        <v>411.33</v>
      </c>
      <c r="Q228" t="s">
        <v>172</v>
      </c>
    </row>
    <row r="229" spans="1:17">
      <c r="A229">
        <v>176</v>
      </c>
      <c r="B229" t="s">
        <v>166</v>
      </c>
      <c r="C229" t="s">
        <v>109</v>
      </c>
      <c r="D229" t="s">
        <v>121</v>
      </c>
      <c r="E229" t="s">
        <v>121</v>
      </c>
      <c r="F229" t="s">
        <v>109</v>
      </c>
      <c r="L229">
        <v>-1</v>
      </c>
      <c r="N229" t="s">
        <v>348</v>
      </c>
      <c r="O229">
        <v>0</v>
      </c>
      <c r="P229">
        <v>1290.1099999999999</v>
      </c>
      <c r="Q229" t="s">
        <v>172</v>
      </c>
    </row>
    <row r="230" spans="1:17">
      <c r="A230">
        <v>268</v>
      </c>
      <c r="B230" t="s">
        <v>397</v>
      </c>
      <c r="C230" t="s">
        <v>90</v>
      </c>
      <c r="D230" t="s">
        <v>121</v>
      </c>
      <c r="E230" t="s">
        <v>90</v>
      </c>
      <c r="F230" t="s">
        <v>121</v>
      </c>
      <c r="L230">
        <v>-1</v>
      </c>
      <c r="N230" t="s">
        <v>441</v>
      </c>
      <c r="O230">
        <v>0</v>
      </c>
      <c r="P230">
        <v>0.97</v>
      </c>
      <c r="Q230" t="s">
        <v>172</v>
      </c>
    </row>
    <row r="231" spans="1:17">
      <c r="A231">
        <v>279</v>
      </c>
      <c r="B231" t="s">
        <v>397</v>
      </c>
      <c r="C231" t="s">
        <v>8</v>
      </c>
      <c r="D231" t="s">
        <v>121</v>
      </c>
      <c r="E231" t="s">
        <v>8</v>
      </c>
      <c r="F231" t="s">
        <v>121</v>
      </c>
      <c r="L231">
        <v>0.53</v>
      </c>
      <c r="N231" t="s">
        <v>452</v>
      </c>
      <c r="O231">
        <v>0</v>
      </c>
      <c r="P231">
        <v>676.91</v>
      </c>
      <c r="Q231" t="s">
        <v>172</v>
      </c>
    </row>
    <row r="232" spans="1:17">
      <c r="A232">
        <v>288</v>
      </c>
      <c r="B232" t="s">
        <v>397</v>
      </c>
      <c r="C232" t="s">
        <v>9</v>
      </c>
      <c r="D232" t="s">
        <v>121</v>
      </c>
      <c r="E232" t="s">
        <v>9</v>
      </c>
      <c r="F232" t="s">
        <v>121</v>
      </c>
      <c r="L232">
        <v>36.83</v>
      </c>
      <c r="N232" t="s">
        <v>461</v>
      </c>
      <c r="O232">
        <v>0</v>
      </c>
      <c r="P232">
        <v>833.75</v>
      </c>
      <c r="Q232" t="s">
        <v>172</v>
      </c>
    </row>
    <row r="233" spans="1:17">
      <c r="A233">
        <v>297</v>
      </c>
      <c r="B233" t="s">
        <v>397</v>
      </c>
      <c r="C233" t="s">
        <v>10</v>
      </c>
      <c r="D233" t="s">
        <v>121</v>
      </c>
      <c r="E233" t="s">
        <v>10</v>
      </c>
      <c r="F233" t="s">
        <v>121</v>
      </c>
      <c r="L233">
        <v>3.11</v>
      </c>
      <c r="N233" t="s">
        <v>470</v>
      </c>
      <c r="O233">
        <v>0</v>
      </c>
      <c r="P233">
        <v>833.75</v>
      </c>
      <c r="Q233" t="s">
        <v>172</v>
      </c>
    </row>
    <row r="234" spans="1:17">
      <c r="A234">
        <v>306</v>
      </c>
      <c r="B234" t="s">
        <v>397</v>
      </c>
      <c r="C234" t="s">
        <v>12</v>
      </c>
      <c r="D234" t="s">
        <v>121</v>
      </c>
      <c r="E234" t="s">
        <v>12</v>
      </c>
      <c r="F234" t="s">
        <v>121</v>
      </c>
      <c r="L234">
        <v>38.31</v>
      </c>
      <c r="N234" t="s">
        <v>479</v>
      </c>
      <c r="O234">
        <v>0</v>
      </c>
      <c r="P234">
        <v>833.75</v>
      </c>
      <c r="Q234" t="s">
        <v>172</v>
      </c>
    </row>
    <row r="235" spans="1:17">
      <c r="A235">
        <v>315</v>
      </c>
      <c r="B235" t="s">
        <v>397</v>
      </c>
      <c r="C235" t="s">
        <v>14</v>
      </c>
      <c r="D235" t="s">
        <v>121</v>
      </c>
      <c r="E235" t="s">
        <v>14</v>
      </c>
      <c r="F235" t="s">
        <v>121</v>
      </c>
      <c r="L235">
        <v>0.5</v>
      </c>
      <c r="N235" t="s">
        <v>488</v>
      </c>
      <c r="O235">
        <v>0</v>
      </c>
      <c r="P235">
        <v>833.75</v>
      </c>
      <c r="Q235" t="s">
        <v>172</v>
      </c>
    </row>
    <row r="236" spans="1:17">
      <c r="A236">
        <v>324</v>
      </c>
      <c r="B236" t="s">
        <v>397</v>
      </c>
      <c r="C236" t="s">
        <v>16</v>
      </c>
      <c r="D236" t="s">
        <v>121</v>
      </c>
      <c r="E236" t="s">
        <v>16</v>
      </c>
      <c r="F236" t="s">
        <v>121</v>
      </c>
      <c r="L236">
        <v>12.8</v>
      </c>
      <c r="N236" t="s">
        <v>497</v>
      </c>
      <c r="O236">
        <v>0</v>
      </c>
      <c r="P236">
        <v>833.75</v>
      </c>
      <c r="Q236" t="s">
        <v>172</v>
      </c>
    </row>
    <row r="237" spans="1:17">
      <c r="A237">
        <v>333</v>
      </c>
      <c r="B237" t="s">
        <v>397</v>
      </c>
      <c r="C237" t="s">
        <v>91</v>
      </c>
      <c r="D237" t="s">
        <v>121</v>
      </c>
      <c r="E237" t="s">
        <v>91</v>
      </c>
      <c r="F237" t="s">
        <v>121</v>
      </c>
      <c r="L237">
        <v>-1</v>
      </c>
      <c r="N237" t="s">
        <v>506</v>
      </c>
      <c r="O237">
        <v>0</v>
      </c>
      <c r="P237">
        <v>0.97</v>
      </c>
      <c r="Q237" t="s">
        <v>172</v>
      </c>
    </row>
    <row r="238" spans="1:17">
      <c r="A238">
        <v>342</v>
      </c>
      <c r="B238" t="s">
        <v>397</v>
      </c>
      <c r="C238" t="s">
        <v>19</v>
      </c>
      <c r="D238" t="s">
        <v>121</v>
      </c>
      <c r="E238" t="s">
        <v>19</v>
      </c>
      <c r="F238" t="s">
        <v>121</v>
      </c>
      <c r="L238">
        <v>17.350000000000001</v>
      </c>
      <c r="N238" t="s">
        <v>515</v>
      </c>
      <c r="O238">
        <v>0</v>
      </c>
      <c r="P238">
        <v>833.75</v>
      </c>
      <c r="Q238" t="s">
        <v>172</v>
      </c>
    </row>
    <row r="239" spans="1:17">
      <c r="A239">
        <v>351</v>
      </c>
      <c r="B239" t="s">
        <v>397</v>
      </c>
      <c r="C239" t="s">
        <v>21</v>
      </c>
      <c r="D239" t="s">
        <v>121</v>
      </c>
      <c r="E239" t="s">
        <v>21</v>
      </c>
      <c r="F239" t="s">
        <v>121</v>
      </c>
      <c r="L239">
        <v>13.35</v>
      </c>
      <c r="N239" t="s">
        <v>524</v>
      </c>
      <c r="O239">
        <v>0</v>
      </c>
      <c r="P239">
        <v>833.75</v>
      </c>
      <c r="Q239" t="s">
        <v>172</v>
      </c>
    </row>
    <row r="240" spans="1:17">
      <c r="A240">
        <v>360</v>
      </c>
      <c r="B240" t="s">
        <v>397</v>
      </c>
      <c r="C240" t="s">
        <v>23</v>
      </c>
      <c r="D240" t="s">
        <v>121</v>
      </c>
      <c r="E240" t="s">
        <v>23</v>
      </c>
      <c r="F240" t="s">
        <v>121</v>
      </c>
      <c r="L240">
        <v>9.76</v>
      </c>
      <c r="N240" t="s">
        <v>533</v>
      </c>
      <c r="O240">
        <v>0</v>
      </c>
      <c r="P240">
        <v>833.75</v>
      </c>
      <c r="Q240" t="s">
        <v>172</v>
      </c>
    </row>
    <row r="241" spans="1:17">
      <c r="A241">
        <v>369</v>
      </c>
      <c r="B241" t="s">
        <v>397</v>
      </c>
      <c r="C241" t="s">
        <v>25</v>
      </c>
      <c r="D241" t="s">
        <v>121</v>
      </c>
      <c r="E241" t="s">
        <v>25</v>
      </c>
      <c r="F241" t="s">
        <v>121</v>
      </c>
      <c r="L241">
        <v>0.72</v>
      </c>
      <c r="N241" t="s">
        <v>542</v>
      </c>
      <c r="O241">
        <v>0</v>
      </c>
      <c r="P241">
        <v>833.75</v>
      </c>
      <c r="Q241" t="s">
        <v>172</v>
      </c>
    </row>
    <row r="242" spans="1:17">
      <c r="A242">
        <v>378</v>
      </c>
      <c r="B242" t="s">
        <v>397</v>
      </c>
      <c r="C242" t="s">
        <v>92</v>
      </c>
      <c r="D242" t="s">
        <v>121</v>
      </c>
      <c r="E242" t="s">
        <v>92</v>
      </c>
      <c r="F242" t="s">
        <v>121</v>
      </c>
      <c r="L242">
        <v>-1</v>
      </c>
      <c r="N242" t="s">
        <v>551</v>
      </c>
      <c r="O242">
        <v>0</v>
      </c>
      <c r="P242">
        <v>0.97</v>
      </c>
      <c r="Q242" t="s">
        <v>172</v>
      </c>
    </row>
    <row r="243" spans="1:17">
      <c r="A243">
        <v>387</v>
      </c>
      <c r="B243" t="s">
        <v>397</v>
      </c>
      <c r="C243" t="s">
        <v>26</v>
      </c>
      <c r="D243" t="s">
        <v>121</v>
      </c>
      <c r="E243" t="s">
        <v>26</v>
      </c>
      <c r="F243" t="s">
        <v>121</v>
      </c>
      <c r="L243">
        <v>0</v>
      </c>
      <c r="N243" t="s">
        <v>560</v>
      </c>
      <c r="O243">
        <v>0</v>
      </c>
      <c r="P243">
        <v>833.75</v>
      </c>
      <c r="Q243" t="s">
        <v>172</v>
      </c>
    </row>
    <row r="244" spans="1:17">
      <c r="A244">
        <v>396</v>
      </c>
      <c r="B244" t="s">
        <v>397</v>
      </c>
      <c r="C244" t="s">
        <v>27</v>
      </c>
      <c r="D244" t="s">
        <v>121</v>
      </c>
      <c r="E244" t="s">
        <v>27</v>
      </c>
      <c r="F244" t="s">
        <v>121</v>
      </c>
      <c r="L244">
        <v>0</v>
      </c>
      <c r="N244" t="s">
        <v>569</v>
      </c>
      <c r="O244">
        <v>0</v>
      </c>
      <c r="P244">
        <v>833.75</v>
      </c>
      <c r="Q244" t="s">
        <v>172</v>
      </c>
    </row>
    <row r="245" spans="1:17">
      <c r="A245">
        <v>405</v>
      </c>
      <c r="B245" t="s">
        <v>397</v>
      </c>
      <c r="C245" t="s">
        <v>93</v>
      </c>
      <c r="D245" t="s">
        <v>121</v>
      </c>
      <c r="E245" t="s">
        <v>93</v>
      </c>
      <c r="F245" t="s">
        <v>121</v>
      </c>
      <c r="L245">
        <v>0</v>
      </c>
      <c r="N245" t="s">
        <v>578</v>
      </c>
      <c r="O245">
        <v>0</v>
      </c>
      <c r="P245">
        <v>833.75</v>
      </c>
      <c r="Q245" t="s">
        <v>172</v>
      </c>
    </row>
    <row r="246" spans="1:17">
      <c r="A246">
        <v>414</v>
      </c>
      <c r="B246" t="s">
        <v>397</v>
      </c>
      <c r="C246" t="s">
        <v>33</v>
      </c>
      <c r="D246" t="s">
        <v>121</v>
      </c>
      <c r="E246" t="s">
        <v>33</v>
      </c>
      <c r="F246" t="s">
        <v>121</v>
      </c>
      <c r="L246">
        <v>27.83</v>
      </c>
      <c r="N246" t="s">
        <v>587</v>
      </c>
      <c r="O246">
        <v>0</v>
      </c>
      <c r="P246">
        <v>833.75</v>
      </c>
      <c r="Q246" t="s">
        <v>172</v>
      </c>
    </row>
    <row r="247" spans="1:17">
      <c r="A247">
        <v>423</v>
      </c>
      <c r="B247" t="s">
        <v>397</v>
      </c>
      <c r="C247" t="s">
        <v>34</v>
      </c>
      <c r="D247" t="s">
        <v>121</v>
      </c>
      <c r="E247" t="s">
        <v>34</v>
      </c>
      <c r="F247" t="s">
        <v>121</v>
      </c>
      <c r="L247">
        <v>0</v>
      </c>
      <c r="N247" t="s">
        <v>596</v>
      </c>
      <c r="O247">
        <v>0</v>
      </c>
      <c r="P247">
        <v>833.75</v>
      </c>
      <c r="Q247" t="s">
        <v>172</v>
      </c>
    </row>
    <row r="248" spans="1:17">
      <c r="A248">
        <v>432</v>
      </c>
      <c r="B248" t="s">
        <v>397</v>
      </c>
      <c r="C248" t="s">
        <v>35</v>
      </c>
      <c r="D248" t="s">
        <v>121</v>
      </c>
      <c r="E248" t="s">
        <v>35</v>
      </c>
      <c r="F248" t="s">
        <v>121</v>
      </c>
      <c r="L248">
        <v>27.83</v>
      </c>
      <c r="N248" t="s">
        <v>605</v>
      </c>
      <c r="O248">
        <v>0</v>
      </c>
      <c r="P248">
        <v>833.75</v>
      </c>
      <c r="Q248" t="s">
        <v>172</v>
      </c>
    </row>
    <row r="249" spans="1:17">
      <c r="A249">
        <v>441</v>
      </c>
      <c r="B249" t="s">
        <v>397</v>
      </c>
      <c r="C249" t="s">
        <v>28</v>
      </c>
      <c r="D249" t="s">
        <v>121</v>
      </c>
      <c r="E249" t="s">
        <v>28</v>
      </c>
      <c r="F249" t="s">
        <v>121</v>
      </c>
      <c r="L249">
        <v>0</v>
      </c>
      <c r="N249" t="s">
        <v>614</v>
      </c>
      <c r="O249">
        <v>0</v>
      </c>
      <c r="P249">
        <v>833.75</v>
      </c>
      <c r="Q249" t="s">
        <v>172</v>
      </c>
    </row>
    <row r="250" spans="1:17">
      <c r="A250">
        <v>450</v>
      </c>
      <c r="B250" t="s">
        <v>397</v>
      </c>
      <c r="C250" t="s">
        <v>94</v>
      </c>
      <c r="D250" t="s">
        <v>121</v>
      </c>
      <c r="E250" t="s">
        <v>94</v>
      </c>
      <c r="F250" t="s">
        <v>121</v>
      </c>
      <c r="L250">
        <v>-1</v>
      </c>
      <c r="N250" t="s">
        <v>623</v>
      </c>
      <c r="O250">
        <v>0</v>
      </c>
      <c r="P250">
        <v>0.97</v>
      </c>
      <c r="Q250" t="s">
        <v>172</v>
      </c>
    </row>
    <row r="251" spans="1:17">
      <c r="A251">
        <v>459</v>
      </c>
      <c r="B251" t="s">
        <v>397</v>
      </c>
      <c r="C251" t="s">
        <v>95</v>
      </c>
      <c r="D251" t="s">
        <v>121</v>
      </c>
      <c r="E251" t="s">
        <v>95</v>
      </c>
      <c r="F251" t="s">
        <v>121</v>
      </c>
      <c r="L251">
        <v>12.55</v>
      </c>
      <c r="N251" t="s">
        <v>632</v>
      </c>
      <c r="O251">
        <v>0</v>
      </c>
      <c r="P251">
        <v>833.75</v>
      </c>
      <c r="Q251" t="s">
        <v>172</v>
      </c>
    </row>
    <row r="252" spans="1:17">
      <c r="A252">
        <v>468</v>
      </c>
      <c r="B252" t="s">
        <v>397</v>
      </c>
      <c r="C252" t="s">
        <v>30</v>
      </c>
      <c r="D252" t="s">
        <v>121</v>
      </c>
      <c r="E252" t="s">
        <v>30</v>
      </c>
      <c r="F252" t="s">
        <v>121</v>
      </c>
      <c r="L252">
        <v>5.86</v>
      </c>
      <c r="N252" t="s">
        <v>641</v>
      </c>
      <c r="O252">
        <v>0</v>
      </c>
      <c r="P252">
        <v>833.75</v>
      </c>
      <c r="Q252" t="s">
        <v>172</v>
      </c>
    </row>
    <row r="253" spans="1:17">
      <c r="A253">
        <v>477</v>
      </c>
      <c r="B253" t="s">
        <v>397</v>
      </c>
      <c r="C253" t="s">
        <v>31</v>
      </c>
      <c r="D253" t="s">
        <v>121</v>
      </c>
      <c r="E253" t="s">
        <v>31</v>
      </c>
      <c r="F253" t="s">
        <v>121</v>
      </c>
      <c r="L253">
        <v>0</v>
      </c>
      <c r="N253" t="s">
        <v>650</v>
      </c>
      <c r="O253">
        <v>0</v>
      </c>
      <c r="P253">
        <v>833.75</v>
      </c>
      <c r="Q253" t="s">
        <v>172</v>
      </c>
    </row>
    <row r="254" spans="1:17">
      <c r="A254">
        <v>485</v>
      </c>
      <c r="B254" t="s">
        <v>397</v>
      </c>
      <c r="C254" t="s">
        <v>96</v>
      </c>
      <c r="D254" t="s">
        <v>121</v>
      </c>
      <c r="E254" t="s">
        <v>96</v>
      </c>
      <c r="F254" t="s">
        <v>121</v>
      </c>
      <c r="L254">
        <v>-1</v>
      </c>
      <c r="N254" t="s">
        <v>658</v>
      </c>
      <c r="O254">
        <v>0</v>
      </c>
      <c r="P254">
        <v>0.97</v>
      </c>
      <c r="Q254" t="s">
        <v>172</v>
      </c>
    </row>
    <row r="255" spans="1:17">
      <c r="A255">
        <v>493</v>
      </c>
      <c r="B255" t="s">
        <v>397</v>
      </c>
      <c r="C255" t="s">
        <v>97</v>
      </c>
      <c r="D255" t="s">
        <v>121</v>
      </c>
      <c r="E255" t="s">
        <v>97</v>
      </c>
      <c r="F255" t="s">
        <v>121</v>
      </c>
      <c r="L255">
        <v>0</v>
      </c>
      <c r="N255" t="s">
        <v>666</v>
      </c>
      <c r="O255">
        <v>0</v>
      </c>
      <c r="P255">
        <v>833.75</v>
      </c>
      <c r="Q255" t="s">
        <v>172</v>
      </c>
    </row>
    <row r="256" spans="1:17">
      <c r="A256">
        <v>501</v>
      </c>
      <c r="B256" t="s">
        <v>397</v>
      </c>
      <c r="C256" t="s">
        <v>46</v>
      </c>
      <c r="D256" t="s">
        <v>121</v>
      </c>
      <c r="E256" t="s">
        <v>46</v>
      </c>
      <c r="F256" t="s">
        <v>121</v>
      </c>
      <c r="L256">
        <v>0</v>
      </c>
      <c r="N256" t="s">
        <v>674</v>
      </c>
      <c r="O256">
        <v>0</v>
      </c>
      <c r="P256">
        <v>833.75</v>
      </c>
      <c r="Q256" t="s">
        <v>172</v>
      </c>
    </row>
    <row r="257" spans="1:17">
      <c r="A257">
        <v>509</v>
      </c>
      <c r="B257" t="s">
        <v>397</v>
      </c>
      <c r="C257" t="s">
        <v>98</v>
      </c>
      <c r="D257" t="s">
        <v>121</v>
      </c>
      <c r="E257" t="s">
        <v>98</v>
      </c>
      <c r="F257" t="s">
        <v>121</v>
      </c>
      <c r="L257">
        <v>442.08</v>
      </c>
      <c r="N257" t="s">
        <v>682</v>
      </c>
      <c r="O257">
        <v>0</v>
      </c>
      <c r="P257">
        <v>833.75</v>
      </c>
      <c r="Q257" t="s">
        <v>172</v>
      </c>
    </row>
    <row r="258" spans="1:17">
      <c r="A258">
        <v>517</v>
      </c>
      <c r="B258" t="s">
        <v>397</v>
      </c>
      <c r="C258" t="s">
        <v>18</v>
      </c>
      <c r="D258" t="s">
        <v>121</v>
      </c>
      <c r="E258" t="s">
        <v>18</v>
      </c>
      <c r="F258" t="s">
        <v>121</v>
      </c>
      <c r="L258">
        <v>16.04</v>
      </c>
      <c r="N258" t="s">
        <v>690</v>
      </c>
      <c r="O258">
        <v>0</v>
      </c>
      <c r="P258">
        <v>833.75</v>
      </c>
      <c r="Q258" t="s">
        <v>172</v>
      </c>
    </row>
    <row r="259" spans="1:17">
      <c r="A259">
        <v>535</v>
      </c>
      <c r="B259" t="s">
        <v>397</v>
      </c>
      <c r="C259" t="s">
        <v>36</v>
      </c>
      <c r="D259" t="s">
        <v>121</v>
      </c>
      <c r="E259" t="s">
        <v>36</v>
      </c>
      <c r="F259" t="s">
        <v>121</v>
      </c>
      <c r="L259">
        <v>2.39</v>
      </c>
      <c r="N259" t="s">
        <v>708</v>
      </c>
      <c r="O259">
        <v>0</v>
      </c>
      <c r="P259">
        <v>833.75</v>
      </c>
      <c r="Q259" t="s">
        <v>172</v>
      </c>
    </row>
    <row r="260" spans="1:17">
      <c r="A260">
        <v>544</v>
      </c>
      <c r="B260" t="s">
        <v>397</v>
      </c>
      <c r="C260" t="s">
        <v>37</v>
      </c>
      <c r="D260" t="s">
        <v>121</v>
      </c>
      <c r="E260" t="s">
        <v>37</v>
      </c>
      <c r="F260" t="s">
        <v>121</v>
      </c>
      <c r="L260">
        <v>1.1000000000000001</v>
      </c>
      <c r="N260" t="s">
        <v>717</v>
      </c>
      <c r="O260">
        <v>0</v>
      </c>
      <c r="P260">
        <v>833.75</v>
      </c>
      <c r="Q260" t="s">
        <v>172</v>
      </c>
    </row>
    <row r="261" spans="1:17">
      <c r="A261">
        <v>553</v>
      </c>
      <c r="B261" t="s">
        <v>397</v>
      </c>
      <c r="C261" t="s">
        <v>38</v>
      </c>
      <c r="D261" t="s">
        <v>121</v>
      </c>
      <c r="E261" t="s">
        <v>38</v>
      </c>
      <c r="F261" t="s">
        <v>121</v>
      </c>
      <c r="L261">
        <v>1.19</v>
      </c>
      <c r="N261" t="s">
        <v>726</v>
      </c>
      <c r="O261">
        <v>0</v>
      </c>
      <c r="P261">
        <v>833.75</v>
      </c>
      <c r="Q261" t="s">
        <v>172</v>
      </c>
    </row>
    <row r="262" spans="1:17">
      <c r="A262">
        <v>562</v>
      </c>
      <c r="B262" t="s">
        <v>397</v>
      </c>
      <c r="C262" t="s">
        <v>39</v>
      </c>
      <c r="D262" t="s">
        <v>121</v>
      </c>
      <c r="E262" t="s">
        <v>39</v>
      </c>
      <c r="F262" t="s">
        <v>121</v>
      </c>
      <c r="L262">
        <v>2.39</v>
      </c>
      <c r="N262" t="s">
        <v>735</v>
      </c>
      <c r="O262">
        <v>0</v>
      </c>
      <c r="P262">
        <v>833.75</v>
      </c>
      <c r="Q262" t="s">
        <v>172</v>
      </c>
    </row>
    <row r="263" spans="1:17">
      <c r="A263">
        <v>571</v>
      </c>
      <c r="B263" t="s">
        <v>397</v>
      </c>
      <c r="C263" t="s">
        <v>40</v>
      </c>
      <c r="D263" t="s">
        <v>121</v>
      </c>
      <c r="E263" t="s">
        <v>40</v>
      </c>
      <c r="F263" t="s">
        <v>121</v>
      </c>
      <c r="L263">
        <v>3.6</v>
      </c>
      <c r="N263" t="s">
        <v>744</v>
      </c>
      <c r="O263">
        <v>0</v>
      </c>
      <c r="P263">
        <v>833.75</v>
      </c>
      <c r="Q263" t="s">
        <v>172</v>
      </c>
    </row>
    <row r="264" spans="1:17">
      <c r="A264">
        <v>580</v>
      </c>
      <c r="B264" t="s">
        <v>397</v>
      </c>
      <c r="C264" t="s">
        <v>41</v>
      </c>
      <c r="D264" t="s">
        <v>121</v>
      </c>
      <c r="E264" t="s">
        <v>41</v>
      </c>
      <c r="F264" t="s">
        <v>121</v>
      </c>
      <c r="L264">
        <v>0.2</v>
      </c>
      <c r="N264" t="s">
        <v>753</v>
      </c>
      <c r="O264">
        <v>0</v>
      </c>
      <c r="P264">
        <v>833.75</v>
      </c>
      <c r="Q264" t="s">
        <v>172</v>
      </c>
    </row>
    <row r="265" spans="1:17">
      <c r="A265">
        <v>589</v>
      </c>
      <c r="B265" t="s">
        <v>397</v>
      </c>
      <c r="C265" t="s">
        <v>42</v>
      </c>
      <c r="D265" t="s">
        <v>121</v>
      </c>
      <c r="E265" t="s">
        <v>42</v>
      </c>
      <c r="F265" t="s">
        <v>121</v>
      </c>
      <c r="L265">
        <v>0</v>
      </c>
      <c r="N265" t="s">
        <v>762</v>
      </c>
      <c r="O265">
        <v>0</v>
      </c>
      <c r="P265">
        <v>833.75</v>
      </c>
      <c r="Q265" t="s">
        <v>172</v>
      </c>
    </row>
    <row r="266" spans="1:17">
      <c r="A266">
        <v>607</v>
      </c>
      <c r="B266" t="s">
        <v>397</v>
      </c>
      <c r="C266" t="s">
        <v>44</v>
      </c>
      <c r="D266" t="s">
        <v>121</v>
      </c>
      <c r="E266" t="s">
        <v>44</v>
      </c>
      <c r="F266" t="s">
        <v>121</v>
      </c>
      <c r="L266">
        <v>0.15</v>
      </c>
      <c r="N266" t="s">
        <v>780</v>
      </c>
      <c r="O266">
        <v>0</v>
      </c>
      <c r="P266">
        <v>833.75</v>
      </c>
      <c r="Q266" t="s">
        <v>172</v>
      </c>
    </row>
    <row r="267" spans="1:17">
      <c r="A267">
        <v>616</v>
      </c>
      <c r="B267" t="s">
        <v>397</v>
      </c>
      <c r="C267" t="s">
        <v>43</v>
      </c>
      <c r="D267" t="s">
        <v>121</v>
      </c>
      <c r="E267" t="s">
        <v>43</v>
      </c>
      <c r="F267" t="s">
        <v>121</v>
      </c>
      <c r="L267">
        <v>0.43</v>
      </c>
      <c r="N267" t="s">
        <v>789</v>
      </c>
      <c r="O267">
        <v>0</v>
      </c>
      <c r="P267">
        <v>833.75</v>
      </c>
      <c r="Q267" t="s">
        <v>172</v>
      </c>
    </row>
    <row r="268" spans="1:17">
      <c r="A268">
        <v>265</v>
      </c>
      <c r="B268" t="s">
        <v>397</v>
      </c>
      <c r="C268" t="s">
        <v>89</v>
      </c>
      <c r="D268" t="s">
        <v>126</v>
      </c>
      <c r="E268" t="s">
        <v>89</v>
      </c>
      <c r="F268" t="s">
        <v>126</v>
      </c>
      <c r="L268">
        <v>49.16</v>
      </c>
      <c r="N268" t="s">
        <v>438</v>
      </c>
      <c r="O268">
        <v>0</v>
      </c>
      <c r="P268">
        <v>57.14</v>
      </c>
      <c r="Q268" t="s">
        <v>172</v>
      </c>
    </row>
    <row r="269" spans="1:17">
      <c r="A269">
        <v>274</v>
      </c>
      <c r="B269" t="s">
        <v>397</v>
      </c>
      <c r="C269" t="s">
        <v>90</v>
      </c>
      <c r="D269" t="s">
        <v>126</v>
      </c>
      <c r="E269" t="s">
        <v>90</v>
      </c>
      <c r="F269" t="s">
        <v>126</v>
      </c>
      <c r="L269">
        <v>8.7100000000000009</v>
      </c>
      <c r="N269" t="s">
        <v>447</v>
      </c>
      <c r="O269">
        <v>0</v>
      </c>
      <c r="P269">
        <v>57.14</v>
      </c>
      <c r="Q269" t="s">
        <v>172</v>
      </c>
    </row>
    <row r="270" spans="1:17">
      <c r="A270">
        <v>285</v>
      </c>
      <c r="B270" t="s">
        <v>397</v>
      </c>
      <c r="C270" t="s">
        <v>8</v>
      </c>
      <c r="D270" t="s">
        <v>126</v>
      </c>
      <c r="E270" t="s">
        <v>8</v>
      </c>
      <c r="F270" t="s">
        <v>126</v>
      </c>
      <c r="L270">
        <v>0.09</v>
      </c>
      <c r="N270" t="s">
        <v>458</v>
      </c>
      <c r="O270">
        <v>0</v>
      </c>
      <c r="P270">
        <v>57.14</v>
      </c>
      <c r="Q270" t="s">
        <v>172</v>
      </c>
    </row>
    <row r="271" spans="1:17">
      <c r="A271">
        <v>294</v>
      </c>
      <c r="B271" t="s">
        <v>397</v>
      </c>
      <c r="C271" t="s">
        <v>9</v>
      </c>
      <c r="D271" t="s">
        <v>126</v>
      </c>
      <c r="E271" t="s">
        <v>9</v>
      </c>
      <c r="F271" t="s">
        <v>126</v>
      </c>
      <c r="L271">
        <v>1.82</v>
      </c>
      <c r="N271" t="s">
        <v>467</v>
      </c>
      <c r="O271">
        <v>0</v>
      </c>
      <c r="P271">
        <v>57.14</v>
      </c>
      <c r="Q271" t="s">
        <v>172</v>
      </c>
    </row>
    <row r="272" spans="1:17">
      <c r="A272">
        <v>303</v>
      </c>
      <c r="B272" t="s">
        <v>397</v>
      </c>
      <c r="C272" t="s">
        <v>10</v>
      </c>
      <c r="D272" t="s">
        <v>126</v>
      </c>
      <c r="E272" t="s">
        <v>10</v>
      </c>
      <c r="F272" t="s">
        <v>126</v>
      </c>
      <c r="L272">
        <v>0.12</v>
      </c>
      <c r="N272" t="s">
        <v>476</v>
      </c>
      <c r="O272">
        <v>0</v>
      </c>
      <c r="P272">
        <v>57.14</v>
      </c>
      <c r="Q272" t="s">
        <v>172</v>
      </c>
    </row>
    <row r="273" spans="1:17">
      <c r="A273">
        <v>312</v>
      </c>
      <c r="B273" t="s">
        <v>397</v>
      </c>
      <c r="C273" t="s">
        <v>12</v>
      </c>
      <c r="D273" t="s">
        <v>126</v>
      </c>
      <c r="E273" t="s">
        <v>12</v>
      </c>
      <c r="F273" t="s">
        <v>126</v>
      </c>
      <c r="L273">
        <v>1.68</v>
      </c>
      <c r="N273" t="s">
        <v>485</v>
      </c>
      <c r="O273">
        <v>0</v>
      </c>
      <c r="P273">
        <v>57.14</v>
      </c>
      <c r="Q273" t="s">
        <v>172</v>
      </c>
    </row>
    <row r="274" spans="1:17">
      <c r="A274">
        <v>321</v>
      </c>
      <c r="B274" t="s">
        <v>397</v>
      </c>
      <c r="C274" t="s">
        <v>14</v>
      </c>
      <c r="D274" t="s">
        <v>126</v>
      </c>
      <c r="E274" t="s">
        <v>14</v>
      </c>
      <c r="F274" t="s">
        <v>126</v>
      </c>
      <c r="L274">
        <v>0.09</v>
      </c>
      <c r="N274" t="s">
        <v>494</v>
      </c>
      <c r="O274">
        <v>0</v>
      </c>
      <c r="P274">
        <v>57.14</v>
      </c>
      <c r="Q274" t="s">
        <v>172</v>
      </c>
    </row>
    <row r="275" spans="1:17">
      <c r="A275">
        <v>330</v>
      </c>
      <c r="B275" t="s">
        <v>397</v>
      </c>
      <c r="C275" t="s">
        <v>16</v>
      </c>
      <c r="D275" t="s">
        <v>126</v>
      </c>
      <c r="E275" t="s">
        <v>16</v>
      </c>
      <c r="F275" t="s">
        <v>126</v>
      </c>
      <c r="L275">
        <v>4.91</v>
      </c>
      <c r="N275" t="s">
        <v>503</v>
      </c>
      <c r="O275">
        <v>0</v>
      </c>
      <c r="P275">
        <v>57.14</v>
      </c>
      <c r="Q275" t="s">
        <v>172</v>
      </c>
    </row>
    <row r="276" spans="1:17">
      <c r="A276">
        <v>339</v>
      </c>
      <c r="B276" t="s">
        <v>397</v>
      </c>
      <c r="C276" t="s">
        <v>91</v>
      </c>
      <c r="D276" t="s">
        <v>126</v>
      </c>
      <c r="E276" t="s">
        <v>91</v>
      </c>
      <c r="F276" t="s">
        <v>126</v>
      </c>
      <c r="L276">
        <v>5.39</v>
      </c>
      <c r="N276" t="s">
        <v>512</v>
      </c>
      <c r="O276">
        <v>0</v>
      </c>
      <c r="P276">
        <v>228.58</v>
      </c>
      <c r="Q276" t="s">
        <v>172</v>
      </c>
    </row>
    <row r="277" spans="1:17">
      <c r="A277">
        <v>348</v>
      </c>
      <c r="B277" t="s">
        <v>397</v>
      </c>
      <c r="C277" t="s">
        <v>19</v>
      </c>
      <c r="D277" t="s">
        <v>126</v>
      </c>
      <c r="E277" t="s">
        <v>19</v>
      </c>
      <c r="F277" t="s">
        <v>126</v>
      </c>
      <c r="L277">
        <v>2.58</v>
      </c>
      <c r="N277" t="s">
        <v>521</v>
      </c>
      <c r="O277">
        <v>0</v>
      </c>
      <c r="P277">
        <v>57.14</v>
      </c>
      <c r="Q277" t="s">
        <v>172</v>
      </c>
    </row>
    <row r="278" spans="1:17">
      <c r="A278">
        <v>357</v>
      </c>
      <c r="B278" t="s">
        <v>397</v>
      </c>
      <c r="C278" t="s">
        <v>21</v>
      </c>
      <c r="D278" t="s">
        <v>126</v>
      </c>
      <c r="E278" t="s">
        <v>21</v>
      </c>
      <c r="F278" t="s">
        <v>126</v>
      </c>
      <c r="L278">
        <v>0.98</v>
      </c>
      <c r="N278" t="s">
        <v>530</v>
      </c>
      <c r="O278">
        <v>0</v>
      </c>
      <c r="P278">
        <v>57.14</v>
      </c>
      <c r="Q278" t="s">
        <v>172</v>
      </c>
    </row>
    <row r="279" spans="1:17">
      <c r="A279">
        <v>366</v>
      </c>
      <c r="B279" t="s">
        <v>397</v>
      </c>
      <c r="C279" t="s">
        <v>23</v>
      </c>
      <c r="D279" t="s">
        <v>126</v>
      </c>
      <c r="E279" t="s">
        <v>23</v>
      </c>
      <c r="F279" t="s">
        <v>126</v>
      </c>
      <c r="L279">
        <v>1.7</v>
      </c>
      <c r="N279" t="s">
        <v>539</v>
      </c>
      <c r="O279">
        <v>0</v>
      </c>
      <c r="P279">
        <v>57.14</v>
      </c>
      <c r="Q279" t="s">
        <v>172</v>
      </c>
    </row>
    <row r="280" spans="1:17">
      <c r="A280">
        <v>375</v>
      </c>
      <c r="B280" t="s">
        <v>397</v>
      </c>
      <c r="C280" t="s">
        <v>25</v>
      </c>
      <c r="D280" t="s">
        <v>126</v>
      </c>
      <c r="E280" t="s">
        <v>25</v>
      </c>
      <c r="F280" t="s">
        <v>126</v>
      </c>
      <c r="L280">
        <v>0.12</v>
      </c>
      <c r="N280" t="s">
        <v>548</v>
      </c>
      <c r="O280">
        <v>0</v>
      </c>
      <c r="P280">
        <v>57.14</v>
      </c>
      <c r="Q280" t="s">
        <v>172</v>
      </c>
    </row>
    <row r="281" spans="1:17">
      <c r="A281">
        <v>384</v>
      </c>
      <c r="B281" t="s">
        <v>397</v>
      </c>
      <c r="C281" t="s">
        <v>92</v>
      </c>
      <c r="D281" t="s">
        <v>126</v>
      </c>
      <c r="E281" t="s">
        <v>92</v>
      </c>
      <c r="F281" t="s">
        <v>126</v>
      </c>
      <c r="L281">
        <v>6.46</v>
      </c>
      <c r="N281" t="s">
        <v>557</v>
      </c>
      <c r="O281">
        <v>0</v>
      </c>
      <c r="P281">
        <v>400.01</v>
      </c>
      <c r="Q281" t="s">
        <v>172</v>
      </c>
    </row>
    <row r="282" spans="1:17">
      <c r="A282">
        <v>393</v>
      </c>
      <c r="B282" t="s">
        <v>397</v>
      </c>
      <c r="C282" t="s">
        <v>26</v>
      </c>
      <c r="D282" t="s">
        <v>126</v>
      </c>
      <c r="E282" t="s">
        <v>26</v>
      </c>
      <c r="F282" t="s">
        <v>126</v>
      </c>
      <c r="L282">
        <v>0</v>
      </c>
      <c r="N282" t="s">
        <v>566</v>
      </c>
      <c r="O282">
        <v>0</v>
      </c>
      <c r="P282">
        <v>57.14</v>
      </c>
      <c r="Q282" t="s">
        <v>172</v>
      </c>
    </row>
    <row r="283" spans="1:17">
      <c r="A283">
        <v>402</v>
      </c>
      <c r="B283" t="s">
        <v>397</v>
      </c>
      <c r="C283" t="s">
        <v>27</v>
      </c>
      <c r="D283" t="s">
        <v>126</v>
      </c>
      <c r="E283" t="s">
        <v>27</v>
      </c>
      <c r="F283" t="s">
        <v>126</v>
      </c>
      <c r="L283">
        <v>0</v>
      </c>
      <c r="N283" t="s">
        <v>575</v>
      </c>
      <c r="O283">
        <v>0</v>
      </c>
      <c r="P283">
        <v>57.14</v>
      </c>
      <c r="Q283" t="s">
        <v>172</v>
      </c>
    </row>
    <row r="284" spans="1:17">
      <c r="A284">
        <v>411</v>
      </c>
      <c r="B284" t="s">
        <v>397</v>
      </c>
      <c r="C284" t="s">
        <v>93</v>
      </c>
      <c r="D284" t="s">
        <v>126</v>
      </c>
      <c r="E284" t="s">
        <v>93</v>
      </c>
      <c r="F284" t="s">
        <v>126</v>
      </c>
      <c r="L284">
        <v>0</v>
      </c>
      <c r="N284" t="s">
        <v>584</v>
      </c>
      <c r="O284">
        <v>0</v>
      </c>
      <c r="P284">
        <v>57.14</v>
      </c>
      <c r="Q284" t="s">
        <v>172</v>
      </c>
    </row>
    <row r="285" spans="1:17">
      <c r="A285">
        <v>420</v>
      </c>
      <c r="B285" t="s">
        <v>397</v>
      </c>
      <c r="C285" t="s">
        <v>33</v>
      </c>
      <c r="D285" t="s">
        <v>126</v>
      </c>
      <c r="E285" t="s">
        <v>33</v>
      </c>
      <c r="F285" t="s">
        <v>126</v>
      </c>
      <c r="L285">
        <v>3.23</v>
      </c>
      <c r="N285" t="s">
        <v>593</v>
      </c>
      <c r="O285">
        <v>0</v>
      </c>
      <c r="P285">
        <v>57.14</v>
      </c>
      <c r="Q285" t="s">
        <v>172</v>
      </c>
    </row>
    <row r="286" spans="1:17">
      <c r="A286">
        <v>429</v>
      </c>
      <c r="B286" t="s">
        <v>397</v>
      </c>
      <c r="C286" t="s">
        <v>34</v>
      </c>
      <c r="D286" t="s">
        <v>126</v>
      </c>
      <c r="E286" t="s">
        <v>34</v>
      </c>
      <c r="F286" t="s">
        <v>126</v>
      </c>
      <c r="L286">
        <v>0</v>
      </c>
      <c r="N286" t="s">
        <v>602</v>
      </c>
      <c r="O286">
        <v>0</v>
      </c>
      <c r="P286">
        <v>57.14</v>
      </c>
      <c r="Q286" t="s">
        <v>172</v>
      </c>
    </row>
    <row r="287" spans="1:17">
      <c r="A287">
        <v>438</v>
      </c>
      <c r="B287" t="s">
        <v>397</v>
      </c>
      <c r="C287" t="s">
        <v>35</v>
      </c>
      <c r="D287" t="s">
        <v>126</v>
      </c>
      <c r="E287" t="s">
        <v>35</v>
      </c>
      <c r="F287" t="s">
        <v>126</v>
      </c>
      <c r="L287">
        <v>3.23</v>
      </c>
      <c r="N287" t="s">
        <v>611</v>
      </c>
      <c r="O287">
        <v>0</v>
      </c>
      <c r="P287">
        <v>57.14</v>
      </c>
      <c r="Q287" t="s">
        <v>172</v>
      </c>
    </row>
    <row r="288" spans="1:17">
      <c r="A288">
        <v>447</v>
      </c>
      <c r="B288" t="s">
        <v>397</v>
      </c>
      <c r="C288" t="s">
        <v>28</v>
      </c>
      <c r="D288" t="s">
        <v>126</v>
      </c>
      <c r="E288" t="s">
        <v>28</v>
      </c>
      <c r="F288" t="s">
        <v>126</v>
      </c>
      <c r="L288">
        <v>0</v>
      </c>
      <c r="N288" t="s">
        <v>620</v>
      </c>
      <c r="O288">
        <v>0</v>
      </c>
      <c r="P288">
        <v>57.14</v>
      </c>
      <c r="Q288" t="s">
        <v>172</v>
      </c>
    </row>
    <row r="289" spans="1:17">
      <c r="A289">
        <v>456</v>
      </c>
      <c r="B289" t="s">
        <v>397</v>
      </c>
      <c r="C289" t="s">
        <v>94</v>
      </c>
      <c r="D289" t="s">
        <v>126</v>
      </c>
      <c r="E289" t="s">
        <v>94</v>
      </c>
      <c r="F289" t="s">
        <v>126</v>
      </c>
      <c r="L289">
        <v>4.7699999999999996</v>
      </c>
      <c r="N289" t="s">
        <v>629</v>
      </c>
      <c r="O289">
        <v>0</v>
      </c>
      <c r="P289">
        <v>171.43</v>
      </c>
      <c r="Q289" t="s">
        <v>172</v>
      </c>
    </row>
    <row r="290" spans="1:17">
      <c r="A290">
        <v>465</v>
      </c>
      <c r="B290" t="s">
        <v>397</v>
      </c>
      <c r="C290" t="s">
        <v>95</v>
      </c>
      <c r="D290" t="s">
        <v>126</v>
      </c>
      <c r="E290" t="s">
        <v>95</v>
      </c>
      <c r="F290" t="s">
        <v>126</v>
      </c>
      <c r="L290">
        <v>4.25</v>
      </c>
      <c r="N290" t="s">
        <v>638</v>
      </c>
      <c r="O290">
        <v>0</v>
      </c>
      <c r="P290">
        <v>57.14</v>
      </c>
      <c r="Q290" t="s">
        <v>172</v>
      </c>
    </row>
    <row r="291" spans="1:17">
      <c r="A291">
        <v>474</v>
      </c>
      <c r="B291" t="s">
        <v>397</v>
      </c>
      <c r="C291" t="s">
        <v>30</v>
      </c>
      <c r="D291" t="s">
        <v>126</v>
      </c>
      <c r="E291" t="s">
        <v>30</v>
      </c>
      <c r="F291" t="s">
        <v>126</v>
      </c>
      <c r="L291">
        <v>0.52</v>
      </c>
      <c r="N291" t="s">
        <v>647</v>
      </c>
      <c r="O291">
        <v>0</v>
      </c>
      <c r="P291">
        <v>57.14</v>
      </c>
      <c r="Q291" t="s">
        <v>172</v>
      </c>
    </row>
    <row r="292" spans="1:17">
      <c r="A292">
        <v>483</v>
      </c>
      <c r="B292" t="s">
        <v>397</v>
      </c>
      <c r="C292" t="s">
        <v>31</v>
      </c>
      <c r="D292" t="s">
        <v>126</v>
      </c>
      <c r="E292" t="s">
        <v>31</v>
      </c>
      <c r="F292" t="s">
        <v>126</v>
      </c>
      <c r="L292">
        <v>0</v>
      </c>
      <c r="N292" t="s">
        <v>656</v>
      </c>
      <c r="O292">
        <v>0</v>
      </c>
      <c r="P292">
        <v>57.14</v>
      </c>
      <c r="Q292" t="s">
        <v>172</v>
      </c>
    </row>
    <row r="293" spans="1:17">
      <c r="A293">
        <v>491</v>
      </c>
      <c r="B293" t="s">
        <v>397</v>
      </c>
      <c r="C293" t="s">
        <v>96</v>
      </c>
      <c r="D293" t="s">
        <v>126</v>
      </c>
      <c r="E293" t="s">
        <v>96</v>
      </c>
      <c r="F293" t="s">
        <v>126</v>
      </c>
      <c r="L293">
        <v>22.33</v>
      </c>
      <c r="N293" t="s">
        <v>664</v>
      </c>
      <c r="O293">
        <v>0</v>
      </c>
      <c r="P293">
        <v>228.58</v>
      </c>
      <c r="Q293" t="s">
        <v>172</v>
      </c>
    </row>
    <row r="294" spans="1:17">
      <c r="A294">
        <v>499</v>
      </c>
      <c r="B294" t="s">
        <v>397</v>
      </c>
      <c r="C294" t="s">
        <v>97</v>
      </c>
      <c r="D294" t="s">
        <v>126</v>
      </c>
      <c r="E294" t="s">
        <v>97</v>
      </c>
      <c r="F294" t="s">
        <v>126</v>
      </c>
      <c r="L294">
        <v>0</v>
      </c>
      <c r="N294" t="s">
        <v>672</v>
      </c>
      <c r="O294">
        <v>0</v>
      </c>
      <c r="P294">
        <v>57.14</v>
      </c>
      <c r="Q294" t="s">
        <v>172</v>
      </c>
    </row>
    <row r="295" spans="1:17">
      <c r="A295">
        <v>507</v>
      </c>
      <c r="B295" t="s">
        <v>397</v>
      </c>
      <c r="C295" t="s">
        <v>46</v>
      </c>
      <c r="D295" t="s">
        <v>126</v>
      </c>
      <c r="E295" t="s">
        <v>46</v>
      </c>
      <c r="F295" t="s">
        <v>126</v>
      </c>
      <c r="L295">
        <v>0</v>
      </c>
      <c r="N295" t="s">
        <v>680</v>
      </c>
      <c r="O295">
        <v>0</v>
      </c>
      <c r="P295">
        <v>57.14</v>
      </c>
      <c r="Q295" t="s">
        <v>172</v>
      </c>
    </row>
    <row r="296" spans="1:17">
      <c r="A296">
        <v>515</v>
      </c>
      <c r="B296" t="s">
        <v>397</v>
      </c>
      <c r="C296" t="s">
        <v>98</v>
      </c>
      <c r="D296" t="s">
        <v>126</v>
      </c>
      <c r="E296" t="s">
        <v>98</v>
      </c>
      <c r="F296" t="s">
        <v>126</v>
      </c>
      <c r="L296">
        <v>20.75</v>
      </c>
      <c r="N296" t="s">
        <v>688</v>
      </c>
      <c r="O296">
        <v>0</v>
      </c>
      <c r="P296">
        <v>57.14</v>
      </c>
      <c r="Q296" t="s">
        <v>172</v>
      </c>
    </row>
    <row r="297" spans="1:17">
      <c r="A297">
        <v>523</v>
      </c>
      <c r="B297" t="s">
        <v>397</v>
      </c>
      <c r="C297" t="s">
        <v>18</v>
      </c>
      <c r="D297" t="s">
        <v>126</v>
      </c>
      <c r="E297" t="s">
        <v>18</v>
      </c>
      <c r="F297" t="s">
        <v>126</v>
      </c>
      <c r="L297">
        <v>1.59</v>
      </c>
      <c r="N297" t="s">
        <v>696</v>
      </c>
      <c r="O297">
        <v>0</v>
      </c>
      <c r="P297">
        <v>57.14</v>
      </c>
      <c r="Q297" t="s">
        <v>172</v>
      </c>
    </row>
    <row r="298" spans="1:17">
      <c r="A298">
        <v>532</v>
      </c>
      <c r="B298" t="s">
        <v>397</v>
      </c>
      <c r="C298" t="s">
        <v>99</v>
      </c>
      <c r="D298" t="s">
        <v>126</v>
      </c>
      <c r="E298" t="s">
        <v>99</v>
      </c>
      <c r="F298" t="s">
        <v>126</v>
      </c>
      <c r="L298">
        <v>1.37</v>
      </c>
      <c r="N298" t="s">
        <v>705</v>
      </c>
      <c r="O298">
        <v>0</v>
      </c>
      <c r="P298">
        <v>400.01</v>
      </c>
      <c r="Q298" t="s">
        <v>172</v>
      </c>
    </row>
    <row r="299" spans="1:17">
      <c r="A299">
        <v>541</v>
      </c>
      <c r="B299" t="s">
        <v>397</v>
      </c>
      <c r="C299" t="s">
        <v>36</v>
      </c>
      <c r="D299" t="s">
        <v>126</v>
      </c>
      <c r="E299" t="s">
        <v>36</v>
      </c>
      <c r="F299" t="s">
        <v>126</v>
      </c>
      <c r="L299">
        <v>0.26</v>
      </c>
      <c r="N299" t="s">
        <v>714</v>
      </c>
      <c r="O299">
        <v>0</v>
      </c>
      <c r="P299">
        <v>57.14</v>
      </c>
      <c r="Q299" t="s">
        <v>172</v>
      </c>
    </row>
    <row r="300" spans="1:17">
      <c r="A300">
        <v>550</v>
      </c>
      <c r="B300" t="s">
        <v>397</v>
      </c>
      <c r="C300" t="s">
        <v>37</v>
      </c>
      <c r="D300" t="s">
        <v>126</v>
      </c>
      <c r="E300" t="s">
        <v>37</v>
      </c>
      <c r="F300" t="s">
        <v>126</v>
      </c>
      <c r="L300">
        <v>0.2</v>
      </c>
      <c r="N300" t="s">
        <v>723</v>
      </c>
      <c r="O300">
        <v>0</v>
      </c>
      <c r="P300">
        <v>57.14</v>
      </c>
      <c r="Q300" t="s">
        <v>172</v>
      </c>
    </row>
    <row r="301" spans="1:17">
      <c r="A301">
        <v>559</v>
      </c>
      <c r="B301" t="s">
        <v>397</v>
      </c>
      <c r="C301" t="s">
        <v>38</v>
      </c>
      <c r="D301" t="s">
        <v>126</v>
      </c>
      <c r="E301" t="s">
        <v>38</v>
      </c>
      <c r="F301" t="s">
        <v>126</v>
      </c>
      <c r="L301">
        <v>0.21</v>
      </c>
      <c r="N301" t="s">
        <v>732</v>
      </c>
      <c r="O301">
        <v>0</v>
      </c>
      <c r="P301">
        <v>57.14</v>
      </c>
      <c r="Q301" t="s">
        <v>172</v>
      </c>
    </row>
    <row r="302" spans="1:17">
      <c r="A302">
        <v>568</v>
      </c>
      <c r="B302" t="s">
        <v>397</v>
      </c>
      <c r="C302" t="s">
        <v>39</v>
      </c>
      <c r="D302" t="s">
        <v>126</v>
      </c>
      <c r="E302" t="s">
        <v>39</v>
      </c>
      <c r="F302" t="s">
        <v>126</v>
      </c>
      <c r="L302">
        <v>0.26</v>
      </c>
      <c r="N302" t="s">
        <v>741</v>
      </c>
      <c r="O302">
        <v>0</v>
      </c>
      <c r="P302">
        <v>57.14</v>
      </c>
      <c r="Q302" t="s">
        <v>172</v>
      </c>
    </row>
    <row r="303" spans="1:17">
      <c r="A303">
        <v>577</v>
      </c>
      <c r="B303" t="s">
        <v>397</v>
      </c>
      <c r="C303" t="s">
        <v>40</v>
      </c>
      <c r="D303" t="s">
        <v>126</v>
      </c>
      <c r="E303" t="s">
        <v>40</v>
      </c>
      <c r="F303" t="s">
        <v>126</v>
      </c>
      <c r="L303">
        <v>0.41</v>
      </c>
      <c r="N303" t="s">
        <v>750</v>
      </c>
      <c r="O303">
        <v>0</v>
      </c>
      <c r="P303">
        <v>57.14</v>
      </c>
      <c r="Q303" t="s">
        <v>172</v>
      </c>
    </row>
    <row r="304" spans="1:17">
      <c r="A304">
        <v>586</v>
      </c>
      <c r="B304" t="s">
        <v>397</v>
      </c>
      <c r="C304" t="s">
        <v>41</v>
      </c>
      <c r="D304" t="s">
        <v>126</v>
      </c>
      <c r="E304" t="s">
        <v>41</v>
      </c>
      <c r="F304" t="s">
        <v>126</v>
      </c>
      <c r="L304">
        <v>0.04</v>
      </c>
      <c r="N304" t="s">
        <v>759</v>
      </c>
      <c r="O304">
        <v>0</v>
      </c>
      <c r="P304">
        <v>57.14</v>
      </c>
      <c r="Q304" t="s">
        <v>172</v>
      </c>
    </row>
    <row r="305" spans="1:17">
      <c r="A305">
        <v>595</v>
      </c>
      <c r="B305" t="s">
        <v>397</v>
      </c>
      <c r="C305" t="s">
        <v>42</v>
      </c>
      <c r="D305" t="s">
        <v>126</v>
      </c>
      <c r="E305" t="s">
        <v>42</v>
      </c>
      <c r="F305" t="s">
        <v>126</v>
      </c>
      <c r="L305">
        <v>0</v>
      </c>
      <c r="N305" t="s">
        <v>768</v>
      </c>
      <c r="O305">
        <v>0</v>
      </c>
      <c r="P305">
        <v>57.14</v>
      </c>
      <c r="Q305" t="s">
        <v>172</v>
      </c>
    </row>
    <row r="306" spans="1:17">
      <c r="A306">
        <v>604</v>
      </c>
      <c r="B306" t="s">
        <v>397</v>
      </c>
      <c r="C306" t="s">
        <v>100</v>
      </c>
      <c r="D306" t="s">
        <v>126</v>
      </c>
      <c r="E306" t="s">
        <v>100</v>
      </c>
      <c r="F306" t="s">
        <v>126</v>
      </c>
      <c r="L306">
        <v>0.11</v>
      </c>
      <c r="N306" t="s">
        <v>777</v>
      </c>
      <c r="O306">
        <v>0</v>
      </c>
      <c r="P306">
        <v>114.29</v>
      </c>
      <c r="Q306" t="s">
        <v>172</v>
      </c>
    </row>
    <row r="307" spans="1:17">
      <c r="A307">
        <v>613</v>
      </c>
      <c r="B307" t="s">
        <v>397</v>
      </c>
      <c r="C307" t="s">
        <v>44</v>
      </c>
      <c r="D307" t="s">
        <v>126</v>
      </c>
      <c r="E307" t="s">
        <v>44</v>
      </c>
      <c r="F307" t="s">
        <v>126</v>
      </c>
      <c r="L307">
        <v>0.03</v>
      </c>
      <c r="N307" t="s">
        <v>786</v>
      </c>
      <c r="O307">
        <v>0</v>
      </c>
      <c r="P307">
        <v>57.14</v>
      </c>
      <c r="Q307" t="s">
        <v>172</v>
      </c>
    </row>
    <row r="308" spans="1:17">
      <c r="A308">
        <v>622</v>
      </c>
      <c r="B308" t="s">
        <v>397</v>
      </c>
      <c r="C308" t="s">
        <v>43</v>
      </c>
      <c r="D308" t="s">
        <v>126</v>
      </c>
      <c r="E308" t="s">
        <v>43</v>
      </c>
      <c r="F308" t="s">
        <v>126</v>
      </c>
      <c r="L308">
        <v>0.08</v>
      </c>
      <c r="N308" t="s">
        <v>795</v>
      </c>
      <c r="O308">
        <v>0</v>
      </c>
      <c r="P308">
        <v>57.14</v>
      </c>
      <c r="Q308" t="s">
        <v>172</v>
      </c>
    </row>
    <row r="309" spans="1:17">
      <c r="A309">
        <v>628</v>
      </c>
      <c r="B309" t="s">
        <v>397</v>
      </c>
      <c r="C309" t="s">
        <v>48</v>
      </c>
      <c r="D309" t="s">
        <v>126</v>
      </c>
      <c r="E309" t="s">
        <v>48</v>
      </c>
      <c r="F309" t="s">
        <v>126</v>
      </c>
      <c r="L309">
        <v>0.01</v>
      </c>
      <c r="N309" t="s">
        <v>801</v>
      </c>
      <c r="O309">
        <v>0</v>
      </c>
      <c r="P309">
        <v>0.03</v>
      </c>
      <c r="Q309" t="s">
        <v>172</v>
      </c>
    </row>
    <row r="310" spans="1:17">
      <c r="A310">
        <v>633</v>
      </c>
      <c r="B310" t="s">
        <v>397</v>
      </c>
      <c r="C310" t="s">
        <v>49</v>
      </c>
      <c r="D310" t="s">
        <v>126</v>
      </c>
      <c r="E310" t="s">
        <v>49</v>
      </c>
      <c r="F310" t="s">
        <v>126</v>
      </c>
      <c r="L310">
        <v>7.98</v>
      </c>
      <c r="N310" t="s">
        <v>806</v>
      </c>
      <c r="O310">
        <v>0</v>
      </c>
      <c r="P310">
        <v>57.14</v>
      </c>
      <c r="Q310" t="s">
        <v>172</v>
      </c>
    </row>
    <row r="311" spans="1:17">
      <c r="A311">
        <v>275</v>
      </c>
      <c r="B311" t="s">
        <v>397</v>
      </c>
      <c r="C311" t="s">
        <v>90</v>
      </c>
      <c r="D311" t="s">
        <v>131</v>
      </c>
      <c r="E311" t="s">
        <v>90</v>
      </c>
      <c r="F311" t="s">
        <v>131</v>
      </c>
      <c r="L311">
        <v>200.43</v>
      </c>
      <c r="N311" t="s">
        <v>448</v>
      </c>
      <c r="O311">
        <v>0</v>
      </c>
      <c r="P311">
        <v>817.06</v>
      </c>
      <c r="Q311" t="s">
        <v>172</v>
      </c>
    </row>
    <row r="312" spans="1:17">
      <c r="A312">
        <v>277</v>
      </c>
      <c r="B312" t="s">
        <v>397</v>
      </c>
      <c r="C312" t="s">
        <v>7</v>
      </c>
      <c r="D312" t="s">
        <v>131</v>
      </c>
      <c r="E312" t="s">
        <v>7</v>
      </c>
      <c r="F312" t="s">
        <v>131</v>
      </c>
      <c r="L312">
        <v>148.08000000000001</v>
      </c>
      <c r="N312" t="s">
        <v>450</v>
      </c>
      <c r="O312">
        <v>0</v>
      </c>
      <c r="P312">
        <v>817.06</v>
      </c>
      <c r="Q312" t="s">
        <v>172</v>
      </c>
    </row>
    <row r="313" spans="1:17">
      <c r="A313">
        <v>286</v>
      </c>
      <c r="B313" t="s">
        <v>397</v>
      </c>
      <c r="C313" t="s">
        <v>8</v>
      </c>
      <c r="D313" t="s">
        <v>131</v>
      </c>
      <c r="E313" t="s">
        <v>8</v>
      </c>
      <c r="F313" t="s">
        <v>131</v>
      </c>
      <c r="L313">
        <v>0.1</v>
      </c>
      <c r="N313" t="s">
        <v>459</v>
      </c>
      <c r="O313">
        <v>0</v>
      </c>
      <c r="P313">
        <v>811.14</v>
      </c>
      <c r="Q313" t="s">
        <v>172</v>
      </c>
    </row>
    <row r="314" spans="1:17">
      <c r="A314">
        <v>295</v>
      </c>
      <c r="B314" t="s">
        <v>397</v>
      </c>
      <c r="C314" t="s">
        <v>9</v>
      </c>
      <c r="D314" t="s">
        <v>131</v>
      </c>
      <c r="E314" t="s">
        <v>9</v>
      </c>
      <c r="F314" t="s">
        <v>131</v>
      </c>
      <c r="L314">
        <v>23.18</v>
      </c>
      <c r="N314" t="s">
        <v>468</v>
      </c>
      <c r="O314">
        <v>0</v>
      </c>
      <c r="P314">
        <v>811.14</v>
      </c>
      <c r="Q314" t="s">
        <v>172</v>
      </c>
    </row>
    <row r="315" spans="1:17">
      <c r="A315">
        <v>304</v>
      </c>
      <c r="B315" t="s">
        <v>397</v>
      </c>
      <c r="C315" t="s">
        <v>10</v>
      </c>
      <c r="D315" t="s">
        <v>131</v>
      </c>
      <c r="E315" t="s">
        <v>10</v>
      </c>
      <c r="F315" t="s">
        <v>131</v>
      </c>
      <c r="L315">
        <v>0</v>
      </c>
      <c r="N315" t="s">
        <v>477</v>
      </c>
      <c r="O315">
        <v>0</v>
      </c>
      <c r="P315">
        <v>811.14</v>
      </c>
      <c r="Q315" t="s">
        <v>172</v>
      </c>
    </row>
    <row r="316" spans="1:17">
      <c r="A316">
        <v>313</v>
      </c>
      <c r="B316" t="s">
        <v>397</v>
      </c>
      <c r="C316" t="s">
        <v>12</v>
      </c>
      <c r="D316" t="s">
        <v>131</v>
      </c>
      <c r="E316" t="s">
        <v>12</v>
      </c>
      <c r="F316" t="s">
        <v>131</v>
      </c>
      <c r="L316">
        <v>26.43</v>
      </c>
      <c r="N316" t="s">
        <v>486</v>
      </c>
      <c r="O316">
        <v>0</v>
      </c>
      <c r="P316">
        <v>811.14</v>
      </c>
      <c r="Q316" t="s">
        <v>172</v>
      </c>
    </row>
    <row r="317" spans="1:17">
      <c r="A317">
        <v>322</v>
      </c>
      <c r="B317" t="s">
        <v>397</v>
      </c>
      <c r="C317" t="s">
        <v>14</v>
      </c>
      <c r="D317" t="s">
        <v>131</v>
      </c>
      <c r="E317" t="s">
        <v>14</v>
      </c>
      <c r="F317" t="s">
        <v>131</v>
      </c>
      <c r="L317">
        <v>0.09</v>
      </c>
      <c r="N317" t="s">
        <v>495</v>
      </c>
      <c r="O317">
        <v>0</v>
      </c>
      <c r="P317">
        <v>811.14</v>
      </c>
      <c r="Q317" t="s">
        <v>172</v>
      </c>
    </row>
    <row r="318" spans="1:17">
      <c r="A318">
        <v>331</v>
      </c>
      <c r="B318" t="s">
        <v>397</v>
      </c>
      <c r="C318" t="s">
        <v>16</v>
      </c>
      <c r="D318" t="s">
        <v>131</v>
      </c>
      <c r="E318" t="s">
        <v>16</v>
      </c>
      <c r="F318" t="s">
        <v>131</v>
      </c>
      <c r="L318">
        <v>2.56</v>
      </c>
      <c r="N318" t="s">
        <v>504</v>
      </c>
      <c r="O318">
        <v>0</v>
      </c>
      <c r="P318">
        <v>811.14</v>
      </c>
      <c r="Q318" t="s">
        <v>172</v>
      </c>
    </row>
    <row r="319" spans="1:17">
      <c r="A319">
        <v>340</v>
      </c>
      <c r="B319" t="s">
        <v>397</v>
      </c>
      <c r="C319" t="s">
        <v>91</v>
      </c>
      <c r="D319" t="s">
        <v>131</v>
      </c>
      <c r="E319" t="s">
        <v>91</v>
      </c>
      <c r="F319" t="s">
        <v>131</v>
      </c>
      <c r="L319">
        <v>83.5</v>
      </c>
      <c r="N319" t="s">
        <v>513</v>
      </c>
      <c r="O319">
        <v>0</v>
      </c>
      <c r="P319">
        <v>3244.55</v>
      </c>
      <c r="Q319" t="s">
        <v>172</v>
      </c>
    </row>
    <row r="320" spans="1:17">
      <c r="A320">
        <v>349</v>
      </c>
      <c r="B320" t="s">
        <v>397</v>
      </c>
      <c r="C320" t="s">
        <v>19</v>
      </c>
      <c r="D320" t="s">
        <v>131</v>
      </c>
      <c r="E320" t="s">
        <v>19</v>
      </c>
      <c r="F320" t="s">
        <v>131</v>
      </c>
      <c r="L320">
        <v>52.81</v>
      </c>
      <c r="N320" t="s">
        <v>522</v>
      </c>
      <c r="O320">
        <v>0</v>
      </c>
      <c r="P320">
        <v>811.14</v>
      </c>
      <c r="Q320" t="s">
        <v>172</v>
      </c>
    </row>
    <row r="321" spans="1:17">
      <c r="A321">
        <v>358</v>
      </c>
      <c r="B321" t="s">
        <v>397</v>
      </c>
      <c r="C321" t="s">
        <v>21</v>
      </c>
      <c r="D321" t="s">
        <v>131</v>
      </c>
      <c r="E321" t="s">
        <v>21</v>
      </c>
      <c r="F321" t="s">
        <v>131</v>
      </c>
      <c r="L321">
        <v>26.67</v>
      </c>
      <c r="N321" t="s">
        <v>531</v>
      </c>
      <c r="O321">
        <v>0</v>
      </c>
      <c r="P321">
        <v>811.14</v>
      </c>
      <c r="Q321" t="s">
        <v>172</v>
      </c>
    </row>
    <row r="322" spans="1:17">
      <c r="A322">
        <v>367</v>
      </c>
      <c r="B322" t="s">
        <v>397</v>
      </c>
      <c r="C322" t="s">
        <v>23</v>
      </c>
      <c r="D322" t="s">
        <v>131</v>
      </c>
      <c r="E322" t="s">
        <v>23</v>
      </c>
      <c r="F322" t="s">
        <v>131</v>
      </c>
      <c r="L322">
        <v>3.89</v>
      </c>
      <c r="N322" t="s">
        <v>540</v>
      </c>
      <c r="O322">
        <v>0</v>
      </c>
      <c r="P322">
        <v>811.14</v>
      </c>
      <c r="Q322" t="s">
        <v>172</v>
      </c>
    </row>
    <row r="323" spans="1:17">
      <c r="A323">
        <v>376</v>
      </c>
      <c r="B323" t="s">
        <v>397</v>
      </c>
      <c r="C323" t="s">
        <v>25</v>
      </c>
      <c r="D323" t="s">
        <v>131</v>
      </c>
      <c r="E323" t="s">
        <v>25</v>
      </c>
      <c r="F323" t="s">
        <v>131</v>
      </c>
      <c r="L323">
        <v>0.13</v>
      </c>
      <c r="N323" t="s">
        <v>549</v>
      </c>
      <c r="O323">
        <v>0</v>
      </c>
      <c r="P323">
        <v>811.14</v>
      </c>
      <c r="Q323" t="s">
        <v>172</v>
      </c>
    </row>
    <row r="324" spans="1:17">
      <c r="A324">
        <v>385</v>
      </c>
      <c r="B324" t="s">
        <v>397</v>
      </c>
      <c r="C324" t="s">
        <v>92</v>
      </c>
      <c r="D324" t="s">
        <v>131</v>
      </c>
      <c r="E324" t="s">
        <v>92</v>
      </c>
      <c r="F324" t="s">
        <v>131</v>
      </c>
      <c r="L324">
        <v>113</v>
      </c>
      <c r="N324" t="s">
        <v>558</v>
      </c>
      <c r="O324">
        <v>0</v>
      </c>
      <c r="P324">
        <v>5677.97</v>
      </c>
      <c r="Q324" t="s">
        <v>172</v>
      </c>
    </row>
    <row r="325" spans="1:17">
      <c r="A325">
        <v>394</v>
      </c>
      <c r="B325" t="s">
        <v>397</v>
      </c>
      <c r="C325" t="s">
        <v>26</v>
      </c>
      <c r="D325" t="s">
        <v>131</v>
      </c>
      <c r="E325" t="s">
        <v>26</v>
      </c>
      <c r="F325" t="s">
        <v>131</v>
      </c>
      <c r="L325">
        <v>0</v>
      </c>
      <c r="N325" t="s">
        <v>567</v>
      </c>
      <c r="O325">
        <v>0</v>
      </c>
      <c r="P325">
        <v>811.14</v>
      </c>
      <c r="Q325" t="s">
        <v>172</v>
      </c>
    </row>
    <row r="326" spans="1:17">
      <c r="A326">
        <v>403</v>
      </c>
      <c r="B326" t="s">
        <v>397</v>
      </c>
      <c r="C326" t="s">
        <v>27</v>
      </c>
      <c r="D326" t="s">
        <v>131</v>
      </c>
      <c r="E326" t="s">
        <v>27</v>
      </c>
      <c r="F326" t="s">
        <v>131</v>
      </c>
      <c r="L326">
        <v>0</v>
      </c>
      <c r="N326" t="s">
        <v>576</v>
      </c>
      <c r="O326">
        <v>0</v>
      </c>
      <c r="P326">
        <v>811.14</v>
      </c>
      <c r="Q326" t="s">
        <v>172</v>
      </c>
    </row>
    <row r="327" spans="1:17">
      <c r="A327">
        <v>412</v>
      </c>
      <c r="B327" t="s">
        <v>397</v>
      </c>
      <c r="C327" t="s">
        <v>93</v>
      </c>
      <c r="D327" t="s">
        <v>131</v>
      </c>
      <c r="E327" t="s">
        <v>93</v>
      </c>
      <c r="F327" t="s">
        <v>131</v>
      </c>
      <c r="L327">
        <v>0</v>
      </c>
      <c r="N327" t="s">
        <v>585</v>
      </c>
      <c r="O327">
        <v>0</v>
      </c>
      <c r="P327">
        <v>811.14</v>
      </c>
      <c r="Q327" t="s">
        <v>172</v>
      </c>
    </row>
    <row r="328" spans="1:17">
      <c r="A328">
        <v>421</v>
      </c>
      <c r="B328" t="s">
        <v>397</v>
      </c>
      <c r="C328" t="s">
        <v>33</v>
      </c>
      <c r="D328" t="s">
        <v>131</v>
      </c>
      <c r="E328" t="s">
        <v>33</v>
      </c>
      <c r="F328" t="s">
        <v>131</v>
      </c>
      <c r="L328">
        <v>56.5</v>
      </c>
      <c r="N328" t="s">
        <v>594</v>
      </c>
      <c r="O328">
        <v>0</v>
      </c>
      <c r="P328">
        <v>811.14</v>
      </c>
      <c r="Q328" t="s">
        <v>172</v>
      </c>
    </row>
    <row r="329" spans="1:17">
      <c r="A329">
        <v>430</v>
      </c>
      <c r="B329" t="s">
        <v>397</v>
      </c>
      <c r="C329" t="s">
        <v>34</v>
      </c>
      <c r="D329" t="s">
        <v>131</v>
      </c>
      <c r="E329" t="s">
        <v>34</v>
      </c>
      <c r="F329" t="s">
        <v>131</v>
      </c>
      <c r="L329">
        <v>0</v>
      </c>
      <c r="N329" t="s">
        <v>603</v>
      </c>
      <c r="O329">
        <v>0</v>
      </c>
      <c r="P329">
        <v>811.14</v>
      </c>
      <c r="Q329" t="s">
        <v>172</v>
      </c>
    </row>
    <row r="330" spans="1:17">
      <c r="A330">
        <v>439</v>
      </c>
      <c r="B330" t="s">
        <v>397</v>
      </c>
      <c r="C330" t="s">
        <v>35</v>
      </c>
      <c r="D330" t="s">
        <v>131</v>
      </c>
      <c r="E330" t="s">
        <v>35</v>
      </c>
      <c r="F330" t="s">
        <v>131</v>
      </c>
      <c r="L330">
        <v>56.5</v>
      </c>
      <c r="N330" t="s">
        <v>612</v>
      </c>
      <c r="O330">
        <v>0</v>
      </c>
      <c r="P330">
        <v>811.14</v>
      </c>
      <c r="Q330" t="s">
        <v>172</v>
      </c>
    </row>
    <row r="331" spans="1:17">
      <c r="A331">
        <v>448</v>
      </c>
      <c r="B331" t="s">
        <v>397</v>
      </c>
      <c r="C331" t="s">
        <v>28</v>
      </c>
      <c r="D331" t="s">
        <v>131</v>
      </c>
      <c r="E331" t="s">
        <v>28</v>
      </c>
      <c r="F331" t="s">
        <v>131</v>
      </c>
      <c r="L331">
        <v>0</v>
      </c>
      <c r="N331" t="s">
        <v>621</v>
      </c>
      <c r="O331">
        <v>0</v>
      </c>
      <c r="P331">
        <v>811.14</v>
      </c>
      <c r="Q331" t="s">
        <v>172</v>
      </c>
    </row>
    <row r="332" spans="1:17">
      <c r="A332">
        <v>457</v>
      </c>
      <c r="B332" t="s">
        <v>397</v>
      </c>
      <c r="C332" t="s">
        <v>94</v>
      </c>
      <c r="D332" t="s">
        <v>131</v>
      </c>
      <c r="E332" t="s">
        <v>94</v>
      </c>
      <c r="F332" t="s">
        <v>131</v>
      </c>
      <c r="L332">
        <v>9.35</v>
      </c>
      <c r="N332" t="s">
        <v>630</v>
      </c>
      <c r="O332">
        <v>0</v>
      </c>
      <c r="P332">
        <v>2433.41</v>
      </c>
      <c r="Q332" t="s">
        <v>172</v>
      </c>
    </row>
    <row r="333" spans="1:17">
      <c r="A333">
        <v>466</v>
      </c>
      <c r="B333" t="s">
        <v>397</v>
      </c>
      <c r="C333" t="s">
        <v>95</v>
      </c>
      <c r="D333" t="s">
        <v>131</v>
      </c>
      <c r="E333" t="s">
        <v>95</v>
      </c>
      <c r="F333" t="s">
        <v>131</v>
      </c>
      <c r="L333">
        <v>7.61</v>
      </c>
      <c r="N333" t="s">
        <v>639</v>
      </c>
      <c r="O333">
        <v>0</v>
      </c>
      <c r="P333">
        <v>811.14</v>
      </c>
      <c r="Q333" t="s">
        <v>172</v>
      </c>
    </row>
    <row r="334" spans="1:17">
      <c r="A334">
        <v>475</v>
      </c>
      <c r="B334" t="s">
        <v>397</v>
      </c>
      <c r="C334" t="s">
        <v>30</v>
      </c>
      <c r="D334" t="s">
        <v>131</v>
      </c>
      <c r="E334" t="s">
        <v>30</v>
      </c>
      <c r="F334" t="s">
        <v>131</v>
      </c>
      <c r="L334">
        <v>1.74</v>
      </c>
      <c r="N334" t="s">
        <v>648</v>
      </c>
      <c r="O334">
        <v>0</v>
      </c>
      <c r="P334">
        <v>811.14</v>
      </c>
      <c r="Q334" t="s">
        <v>172</v>
      </c>
    </row>
    <row r="335" spans="1:17">
      <c r="A335">
        <v>484</v>
      </c>
      <c r="B335" t="s">
        <v>397</v>
      </c>
      <c r="C335" t="s">
        <v>31</v>
      </c>
      <c r="D335" t="s">
        <v>131</v>
      </c>
      <c r="E335" t="s">
        <v>31</v>
      </c>
      <c r="F335" t="s">
        <v>131</v>
      </c>
      <c r="L335">
        <v>0</v>
      </c>
      <c r="N335" t="s">
        <v>657</v>
      </c>
      <c r="O335">
        <v>0</v>
      </c>
      <c r="P335">
        <v>811.14</v>
      </c>
      <c r="Q335" t="s">
        <v>172</v>
      </c>
    </row>
    <row r="336" spans="1:17">
      <c r="A336">
        <v>492</v>
      </c>
      <c r="B336" t="s">
        <v>397</v>
      </c>
      <c r="C336" t="s">
        <v>96</v>
      </c>
      <c r="D336" t="s">
        <v>131</v>
      </c>
      <c r="E336" t="s">
        <v>96</v>
      </c>
      <c r="F336" t="s">
        <v>131</v>
      </c>
      <c r="L336">
        <v>459.11</v>
      </c>
      <c r="N336" t="s">
        <v>665</v>
      </c>
      <c r="O336">
        <v>52.97</v>
      </c>
      <c r="P336">
        <v>3297.52</v>
      </c>
      <c r="Q336" t="s">
        <v>172</v>
      </c>
    </row>
    <row r="337" spans="1:17">
      <c r="A337">
        <v>500</v>
      </c>
      <c r="B337" t="s">
        <v>397</v>
      </c>
      <c r="C337" t="s">
        <v>97</v>
      </c>
      <c r="D337" t="s">
        <v>131</v>
      </c>
      <c r="E337" t="s">
        <v>97</v>
      </c>
      <c r="F337" t="s">
        <v>131</v>
      </c>
      <c r="L337">
        <v>0</v>
      </c>
      <c r="N337" t="s">
        <v>673</v>
      </c>
      <c r="O337">
        <v>0</v>
      </c>
      <c r="P337">
        <v>811.14</v>
      </c>
      <c r="Q337" t="s">
        <v>172</v>
      </c>
    </row>
    <row r="338" spans="1:17">
      <c r="A338">
        <v>508</v>
      </c>
      <c r="B338" t="s">
        <v>397</v>
      </c>
      <c r="C338" t="s">
        <v>46</v>
      </c>
      <c r="D338" t="s">
        <v>131</v>
      </c>
      <c r="E338" t="s">
        <v>46</v>
      </c>
      <c r="F338" t="s">
        <v>131</v>
      </c>
      <c r="L338">
        <v>0</v>
      </c>
      <c r="N338" t="s">
        <v>681</v>
      </c>
      <c r="O338">
        <v>0</v>
      </c>
      <c r="P338">
        <v>811.14</v>
      </c>
      <c r="Q338" t="s">
        <v>172</v>
      </c>
    </row>
    <row r="339" spans="1:17">
      <c r="A339">
        <v>516</v>
      </c>
      <c r="B339" t="s">
        <v>397</v>
      </c>
      <c r="C339" t="s">
        <v>98</v>
      </c>
      <c r="D339" t="s">
        <v>131</v>
      </c>
      <c r="E339" t="s">
        <v>98</v>
      </c>
      <c r="F339" t="s">
        <v>131</v>
      </c>
      <c r="L339">
        <v>444.64</v>
      </c>
      <c r="N339" t="s">
        <v>689</v>
      </c>
      <c r="O339">
        <v>52.97</v>
      </c>
      <c r="P339">
        <v>864.11</v>
      </c>
      <c r="Q339" t="s">
        <v>172</v>
      </c>
    </row>
    <row r="340" spans="1:17">
      <c r="A340">
        <v>524</v>
      </c>
      <c r="B340" t="s">
        <v>397</v>
      </c>
      <c r="C340" t="s">
        <v>18</v>
      </c>
      <c r="D340" t="s">
        <v>131</v>
      </c>
      <c r="E340" t="s">
        <v>18</v>
      </c>
      <c r="F340" t="s">
        <v>131</v>
      </c>
      <c r="L340">
        <v>14.47</v>
      </c>
      <c r="N340" t="s">
        <v>697</v>
      </c>
      <c r="O340">
        <v>0</v>
      </c>
      <c r="P340">
        <v>811.14</v>
      </c>
      <c r="Q340" t="s">
        <v>172</v>
      </c>
    </row>
    <row r="341" spans="1:17">
      <c r="A341">
        <v>533</v>
      </c>
      <c r="B341" t="s">
        <v>397</v>
      </c>
      <c r="C341" t="s">
        <v>99</v>
      </c>
      <c r="D341" t="s">
        <v>131</v>
      </c>
      <c r="E341" t="s">
        <v>99</v>
      </c>
      <c r="F341" t="s">
        <v>131</v>
      </c>
      <c r="L341">
        <v>4.55</v>
      </c>
      <c r="N341" t="s">
        <v>706</v>
      </c>
      <c r="O341">
        <v>0</v>
      </c>
      <c r="P341">
        <v>5677.97</v>
      </c>
      <c r="Q341" t="s">
        <v>172</v>
      </c>
    </row>
    <row r="342" spans="1:17">
      <c r="A342">
        <v>542</v>
      </c>
      <c r="B342" t="s">
        <v>397</v>
      </c>
      <c r="C342" t="s">
        <v>36</v>
      </c>
      <c r="D342" t="s">
        <v>131</v>
      </c>
      <c r="E342" t="s">
        <v>36</v>
      </c>
      <c r="F342" t="s">
        <v>131</v>
      </c>
      <c r="L342">
        <v>0.41</v>
      </c>
      <c r="N342" t="s">
        <v>715</v>
      </c>
      <c r="O342">
        <v>0</v>
      </c>
      <c r="P342">
        <v>811.14</v>
      </c>
      <c r="Q342" t="s">
        <v>172</v>
      </c>
    </row>
    <row r="343" spans="1:17">
      <c r="A343">
        <v>551</v>
      </c>
      <c r="B343" t="s">
        <v>397</v>
      </c>
      <c r="C343" t="s">
        <v>37</v>
      </c>
      <c r="D343" t="s">
        <v>131</v>
      </c>
      <c r="E343" t="s">
        <v>37</v>
      </c>
      <c r="F343" t="s">
        <v>131</v>
      </c>
      <c r="L343">
        <v>0.25</v>
      </c>
      <c r="N343" t="s">
        <v>724</v>
      </c>
      <c r="O343">
        <v>0</v>
      </c>
      <c r="P343">
        <v>811.14</v>
      </c>
      <c r="Q343" t="s">
        <v>172</v>
      </c>
    </row>
    <row r="344" spans="1:17">
      <c r="A344">
        <v>560</v>
      </c>
      <c r="B344" t="s">
        <v>397</v>
      </c>
      <c r="C344" t="s">
        <v>38</v>
      </c>
      <c r="D344" t="s">
        <v>131</v>
      </c>
      <c r="E344" t="s">
        <v>38</v>
      </c>
      <c r="F344" t="s">
        <v>131</v>
      </c>
      <c r="L344">
        <v>0.98</v>
      </c>
      <c r="N344" t="s">
        <v>733</v>
      </c>
      <c r="O344">
        <v>0</v>
      </c>
      <c r="P344">
        <v>811.14</v>
      </c>
      <c r="Q344" t="s">
        <v>172</v>
      </c>
    </row>
    <row r="345" spans="1:17">
      <c r="A345">
        <v>569</v>
      </c>
      <c r="B345" t="s">
        <v>397</v>
      </c>
      <c r="C345" t="s">
        <v>39</v>
      </c>
      <c r="D345" t="s">
        <v>131</v>
      </c>
      <c r="E345" t="s">
        <v>39</v>
      </c>
      <c r="F345" t="s">
        <v>131</v>
      </c>
      <c r="L345">
        <v>0.41</v>
      </c>
      <c r="N345" t="s">
        <v>742</v>
      </c>
      <c r="O345">
        <v>0</v>
      </c>
      <c r="P345">
        <v>811.14</v>
      </c>
      <c r="Q345" t="s">
        <v>172</v>
      </c>
    </row>
    <row r="346" spans="1:17">
      <c r="A346">
        <v>578</v>
      </c>
      <c r="B346" t="s">
        <v>397</v>
      </c>
      <c r="C346" t="s">
        <v>40</v>
      </c>
      <c r="D346" t="s">
        <v>131</v>
      </c>
      <c r="E346" t="s">
        <v>40</v>
      </c>
      <c r="F346" t="s">
        <v>131</v>
      </c>
      <c r="L346">
        <v>2.4700000000000002</v>
      </c>
      <c r="N346" t="s">
        <v>751</v>
      </c>
      <c r="O346">
        <v>0</v>
      </c>
      <c r="P346">
        <v>811.14</v>
      </c>
      <c r="Q346" t="s">
        <v>172</v>
      </c>
    </row>
    <row r="347" spans="1:17">
      <c r="A347">
        <v>587</v>
      </c>
      <c r="B347" t="s">
        <v>397</v>
      </c>
      <c r="C347" t="s">
        <v>41</v>
      </c>
      <c r="D347" t="s">
        <v>131</v>
      </c>
      <c r="E347" t="s">
        <v>41</v>
      </c>
      <c r="F347" t="s">
        <v>131</v>
      </c>
      <c r="L347">
        <v>0.03</v>
      </c>
      <c r="N347" t="s">
        <v>760</v>
      </c>
      <c r="O347">
        <v>0</v>
      </c>
      <c r="P347">
        <v>811.14</v>
      </c>
      <c r="Q347" t="s">
        <v>172</v>
      </c>
    </row>
    <row r="348" spans="1:17">
      <c r="A348">
        <v>596</v>
      </c>
      <c r="B348" t="s">
        <v>397</v>
      </c>
      <c r="C348" t="s">
        <v>42</v>
      </c>
      <c r="D348" t="s">
        <v>131</v>
      </c>
      <c r="E348" t="s">
        <v>42</v>
      </c>
      <c r="F348" t="s">
        <v>131</v>
      </c>
      <c r="L348">
        <v>0</v>
      </c>
      <c r="N348" t="s">
        <v>769</v>
      </c>
      <c r="O348">
        <v>0</v>
      </c>
      <c r="P348">
        <v>811.14</v>
      </c>
      <c r="Q348" t="s">
        <v>172</v>
      </c>
    </row>
    <row r="349" spans="1:17">
      <c r="A349">
        <v>605</v>
      </c>
      <c r="B349" t="s">
        <v>397</v>
      </c>
      <c r="C349" t="s">
        <v>100</v>
      </c>
      <c r="D349" t="s">
        <v>131</v>
      </c>
      <c r="E349" t="s">
        <v>100</v>
      </c>
      <c r="F349" t="s">
        <v>131</v>
      </c>
      <c r="L349">
        <v>0.08</v>
      </c>
      <c r="N349" t="s">
        <v>778</v>
      </c>
      <c r="O349">
        <v>0</v>
      </c>
      <c r="P349">
        <v>1622.28</v>
      </c>
      <c r="Q349" t="s">
        <v>172</v>
      </c>
    </row>
    <row r="350" spans="1:17">
      <c r="A350">
        <v>614</v>
      </c>
      <c r="B350" t="s">
        <v>397</v>
      </c>
      <c r="C350" t="s">
        <v>44</v>
      </c>
      <c r="D350" t="s">
        <v>131</v>
      </c>
      <c r="E350" t="s">
        <v>44</v>
      </c>
      <c r="F350" t="s">
        <v>131</v>
      </c>
      <c r="L350">
        <v>0.02</v>
      </c>
      <c r="N350" t="s">
        <v>787</v>
      </c>
      <c r="O350">
        <v>0</v>
      </c>
      <c r="P350">
        <v>811.14</v>
      </c>
      <c r="Q350" t="s">
        <v>172</v>
      </c>
    </row>
    <row r="351" spans="1:17">
      <c r="A351">
        <v>623</v>
      </c>
      <c r="B351" t="s">
        <v>397</v>
      </c>
      <c r="C351" t="s">
        <v>43</v>
      </c>
      <c r="D351" t="s">
        <v>131</v>
      </c>
      <c r="E351" t="s">
        <v>43</v>
      </c>
      <c r="F351" t="s">
        <v>131</v>
      </c>
      <c r="L351">
        <v>0.06</v>
      </c>
      <c r="N351" t="s">
        <v>796</v>
      </c>
      <c r="O351">
        <v>0</v>
      </c>
      <c r="P351">
        <v>811.14</v>
      </c>
      <c r="Q351" t="s">
        <v>172</v>
      </c>
    </row>
    <row r="352" spans="1:17">
      <c r="A352">
        <v>639</v>
      </c>
      <c r="B352" t="s">
        <v>397</v>
      </c>
      <c r="C352" t="s">
        <v>104</v>
      </c>
      <c r="D352" t="s">
        <v>131</v>
      </c>
      <c r="E352" t="s">
        <v>104</v>
      </c>
      <c r="F352" t="s">
        <v>131</v>
      </c>
      <c r="L352">
        <v>5.39</v>
      </c>
      <c r="N352" t="s">
        <v>812</v>
      </c>
      <c r="O352">
        <v>0</v>
      </c>
      <c r="P352">
        <v>22.65</v>
      </c>
      <c r="Q352" t="s">
        <v>172</v>
      </c>
    </row>
    <row r="353" spans="1:17">
      <c r="A353">
        <v>641</v>
      </c>
      <c r="B353" t="s">
        <v>397</v>
      </c>
      <c r="C353" t="s">
        <v>105</v>
      </c>
      <c r="D353" t="s">
        <v>131</v>
      </c>
      <c r="E353" t="s">
        <v>105</v>
      </c>
      <c r="F353" t="s">
        <v>131</v>
      </c>
      <c r="L353">
        <v>0.21</v>
      </c>
      <c r="N353" t="s">
        <v>814</v>
      </c>
      <c r="O353">
        <v>0</v>
      </c>
      <c r="P353">
        <v>22.65</v>
      </c>
      <c r="Q353" t="s">
        <v>172</v>
      </c>
    </row>
    <row r="354" spans="1:17">
      <c r="A354">
        <v>643</v>
      </c>
      <c r="B354" t="s">
        <v>397</v>
      </c>
      <c r="C354" t="s">
        <v>106</v>
      </c>
      <c r="D354" t="s">
        <v>131</v>
      </c>
      <c r="E354" t="s">
        <v>106</v>
      </c>
      <c r="F354" t="s">
        <v>131</v>
      </c>
      <c r="L354">
        <v>0.76</v>
      </c>
      <c r="N354" t="s">
        <v>816</v>
      </c>
      <c r="O354">
        <v>0</v>
      </c>
      <c r="P354">
        <v>22.65</v>
      </c>
      <c r="Q354" t="s">
        <v>172</v>
      </c>
    </row>
    <row r="355" spans="1:17">
      <c r="A355">
        <v>645</v>
      </c>
      <c r="B355" t="s">
        <v>397</v>
      </c>
      <c r="C355" t="s">
        <v>107</v>
      </c>
      <c r="D355" t="s">
        <v>131</v>
      </c>
      <c r="E355" t="s">
        <v>107</v>
      </c>
      <c r="F355" t="s">
        <v>131</v>
      </c>
      <c r="L355">
        <v>11.39</v>
      </c>
      <c r="N355" t="s">
        <v>818</v>
      </c>
      <c r="O355">
        <v>0</v>
      </c>
      <c r="P355">
        <v>22.65</v>
      </c>
      <c r="Q355" t="s">
        <v>172</v>
      </c>
    </row>
    <row r="356" spans="1:17">
      <c r="A356">
        <v>647</v>
      </c>
      <c r="B356" t="s">
        <v>397</v>
      </c>
      <c r="C356" t="s">
        <v>108</v>
      </c>
      <c r="D356" t="s">
        <v>131</v>
      </c>
      <c r="E356" t="s">
        <v>108</v>
      </c>
      <c r="F356" t="s">
        <v>131</v>
      </c>
      <c r="L356">
        <v>4.9000000000000004</v>
      </c>
      <c r="N356" t="s">
        <v>820</v>
      </c>
      <c r="O356">
        <v>0</v>
      </c>
      <c r="P356">
        <v>22.65</v>
      </c>
      <c r="Q356" t="s">
        <v>172</v>
      </c>
    </row>
    <row r="357" spans="1:17">
      <c r="A357">
        <v>45</v>
      </c>
      <c r="B357" t="s">
        <v>166</v>
      </c>
      <c r="C357" t="s">
        <v>90</v>
      </c>
      <c r="D357" t="s">
        <v>130</v>
      </c>
      <c r="E357" t="s">
        <v>130</v>
      </c>
      <c r="F357" t="s">
        <v>90</v>
      </c>
      <c r="L357">
        <v>0</v>
      </c>
      <c r="N357" t="s">
        <v>215</v>
      </c>
      <c r="O357">
        <v>0</v>
      </c>
      <c r="P357">
        <v>1322.11</v>
      </c>
      <c r="Q357" t="s">
        <v>172</v>
      </c>
    </row>
    <row r="358" spans="1:17">
      <c r="A358">
        <v>47</v>
      </c>
      <c r="B358" t="s">
        <v>166</v>
      </c>
      <c r="C358" t="s">
        <v>7</v>
      </c>
      <c r="D358" t="s">
        <v>130</v>
      </c>
      <c r="E358" t="s">
        <v>130</v>
      </c>
      <c r="F358" t="s">
        <v>7</v>
      </c>
      <c r="L358">
        <v>0</v>
      </c>
      <c r="N358" t="s">
        <v>218</v>
      </c>
      <c r="O358">
        <v>0</v>
      </c>
      <c r="P358">
        <v>811.14</v>
      </c>
      <c r="Q358" t="s">
        <v>172</v>
      </c>
    </row>
    <row r="359" spans="1:17">
      <c r="A359">
        <v>49</v>
      </c>
      <c r="B359" t="s">
        <v>166</v>
      </c>
      <c r="C359" t="s">
        <v>8</v>
      </c>
      <c r="D359" t="s">
        <v>130</v>
      </c>
      <c r="E359" t="s">
        <v>130</v>
      </c>
      <c r="F359" t="s">
        <v>8</v>
      </c>
      <c r="L359">
        <v>0</v>
      </c>
      <c r="N359" t="s">
        <v>220</v>
      </c>
      <c r="O359">
        <v>0</v>
      </c>
      <c r="P359">
        <v>1762.55</v>
      </c>
      <c r="Q359" t="s">
        <v>172</v>
      </c>
    </row>
    <row r="360" spans="1:17">
      <c r="A360">
        <v>51</v>
      </c>
      <c r="B360" t="s">
        <v>166</v>
      </c>
      <c r="C360" t="s">
        <v>9</v>
      </c>
      <c r="D360" t="s">
        <v>130</v>
      </c>
      <c r="E360" t="s">
        <v>130</v>
      </c>
      <c r="F360" t="s">
        <v>9</v>
      </c>
      <c r="L360">
        <v>0</v>
      </c>
      <c r="N360" t="s">
        <v>222</v>
      </c>
      <c r="O360">
        <v>0</v>
      </c>
      <c r="P360">
        <v>1850.98</v>
      </c>
      <c r="Q360" t="s">
        <v>172</v>
      </c>
    </row>
    <row r="361" spans="1:17">
      <c r="A361">
        <v>53</v>
      </c>
      <c r="B361" t="s">
        <v>166</v>
      </c>
      <c r="C361" t="s">
        <v>10</v>
      </c>
      <c r="D361" t="s">
        <v>130</v>
      </c>
      <c r="E361" t="s">
        <v>130</v>
      </c>
      <c r="F361" t="s">
        <v>10</v>
      </c>
      <c r="L361">
        <v>0</v>
      </c>
      <c r="N361" t="s">
        <v>224</v>
      </c>
      <c r="O361">
        <v>0</v>
      </c>
      <c r="P361">
        <v>1916.79</v>
      </c>
      <c r="Q361" t="s">
        <v>172</v>
      </c>
    </row>
    <row r="362" spans="1:17">
      <c r="A362">
        <v>55</v>
      </c>
      <c r="B362" t="s">
        <v>166</v>
      </c>
      <c r="C362" t="s">
        <v>12</v>
      </c>
      <c r="D362" t="s">
        <v>130</v>
      </c>
      <c r="E362" t="s">
        <v>130</v>
      </c>
      <c r="F362" t="s">
        <v>12</v>
      </c>
      <c r="L362">
        <v>0</v>
      </c>
      <c r="N362" t="s">
        <v>226</v>
      </c>
      <c r="O362">
        <v>0</v>
      </c>
      <c r="P362">
        <v>1843.95</v>
      </c>
      <c r="Q362" t="s">
        <v>172</v>
      </c>
    </row>
    <row r="363" spans="1:17">
      <c r="A363">
        <v>57</v>
      </c>
      <c r="B363" t="s">
        <v>166</v>
      </c>
      <c r="C363" t="s">
        <v>14</v>
      </c>
      <c r="D363" t="s">
        <v>130</v>
      </c>
      <c r="E363" t="s">
        <v>130</v>
      </c>
      <c r="F363" t="s">
        <v>14</v>
      </c>
      <c r="L363">
        <v>0</v>
      </c>
      <c r="N363" t="s">
        <v>228</v>
      </c>
      <c r="O363">
        <v>0</v>
      </c>
      <c r="P363">
        <v>1919.42</v>
      </c>
      <c r="Q363" t="s">
        <v>172</v>
      </c>
    </row>
    <row r="364" spans="1:17">
      <c r="A364">
        <v>59</v>
      </c>
      <c r="B364" t="s">
        <v>166</v>
      </c>
      <c r="C364" t="s">
        <v>16</v>
      </c>
      <c r="D364" t="s">
        <v>130</v>
      </c>
      <c r="E364" t="s">
        <v>130</v>
      </c>
      <c r="F364" t="s">
        <v>16</v>
      </c>
      <c r="L364">
        <v>0</v>
      </c>
      <c r="N364" t="s">
        <v>230</v>
      </c>
      <c r="O364">
        <v>0</v>
      </c>
      <c r="P364">
        <v>1904.16</v>
      </c>
      <c r="Q364" t="s">
        <v>172</v>
      </c>
    </row>
    <row r="365" spans="1:17">
      <c r="A365">
        <v>61</v>
      </c>
      <c r="B365" t="s">
        <v>166</v>
      </c>
      <c r="C365" t="s">
        <v>91</v>
      </c>
      <c r="D365" t="s">
        <v>130</v>
      </c>
      <c r="E365" t="s">
        <v>130</v>
      </c>
      <c r="F365" t="s">
        <v>91</v>
      </c>
      <c r="L365">
        <v>0</v>
      </c>
      <c r="N365" t="s">
        <v>232</v>
      </c>
      <c r="O365">
        <v>0</v>
      </c>
      <c r="P365">
        <v>7513.29</v>
      </c>
      <c r="Q365" t="s">
        <v>172</v>
      </c>
    </row>
    <row r="366" spans="1:17">
      <c r="A366">
        <v>63</v>
      </c>
      <c r="B366" t="s">
        <v>166</v>
      </c>
      <c r="C366" t="s">
        <v>19</v>
      </c>
      <c r="D366" t="s">
        <v>130</v>
      </c>
      <c r="E366" t="s">
        <v>130</v>
      </c>
      <c r="F366" t="s">
        <v>19</v>
      </c>
      <c r="L366">
        <v>0</v>
      </c>
      <c r="N366" t="s">
        <v>234</v>
      </c>
      <c r="O366">
        <v>0</v>
      </c>
      <c r="P366">
        <v>1816.99</v>
      </c>
      <c r="Q366" t="s">
        <v>172</v>
      </c>
    </row>
    <row r="367" spans="1:17">
      <c r="A367">
        <v>65</v>
      </c>
      <c r="B367" t="s">
        <v>166</v>
      </c>
      <c r="C367" t="s">
        <v>21</v>
      </c>
      <c r="D367" t="s">
        <v>130</v>
      </c>
      <c r="E367" t="s">
        <v>130</v>
      </c>
      <c r="F367" t="s">
        <v>21</v>
      </c>
      <c r="L367">
        <v>0</v>
      </c>
      <c r="N367" t="s">
        <v>236</v>
      </c>
      <c r="O367">
        <v>0</v>
      </c>
      <c r="P367">
        <v>1873.28</v>
      </c>
      <c r="Q367" t="s">
        <v>172</v>
      </c>
    </row>
    <row r="368" spans="1:17">
      <c r="A368">
        <v>67</v>
      </c>
      <c r="B368" t="s">
        <v>166</v>
      </c>
      <c r="C368" t="s">
        <v>23</v>
      </c>
      <c r="D368" t="s">
        <v>130</v>
      </c>
      <c r="E368" t="s">
        <v>130</v>
      </c>
      <c r="F368" t="s">
        <v>23</v>
      </c>
      <c r="L368">
        <v>0</v>
      </c>
      <c r="N368" t="s">
        <v>238</v>
      </c>
      <c r="O368">
        <v>0</v>
      </c>
      <c r="P368">
        <v>1903.9</v>
      </c>
      <c r="Q368" t="s">
        <v>172</v>
      </c>
    </row>
    <row r="369" spans="1:17">
      <c r="A369">
        <v>69</v>
      </c>
      <c r="B369" t="s">
        <v>166</v>
      </c>
      <c r="C369" t="s">
        <v>25</v>
      </c>
      <c r="D369" t="s">
        <v>130</v>
      </c>
      <c r="E369" t="s">
        <v>130</v>
      </c>
      <c r="F369" t="s">
        <v>25</v>
      </c>
      <c r="L369">
        <v>0</v>
      </c>
      <c r="N369" t="s">
        <v>240</v>
      </c>
      <c r="O369">
        <v>0</v>
      </c>
      <c r="P369">
        <v>1919.13</v>
      </c>
      <c r="Q369" t="s">
        <v>172</v>
      </c>
    </row>
    <row r="370" spans="1:17">
      <c r="A370">
        <v>71</v>
      </c>
      <c r="B370" t="s">
        <v>166</v>
      </c>
      <c r="C370" t="s">
        <v>92</v>
      </c>
      <c r="D370" t="s">
        <v>130</v>
      </c>
      <c r="E370" t="s">
        <v>130</v>
      </c>
      <c r="F370" t="s">
        <v>92</v>
      </c>
      <c r="L370">
        <v>0</v>
      </c>
      <c r="N370" t="s">
        <v>242</v>
      </c>
      <c r="O370">
        <v>0</v>
      </c>
      <c r="P370">
        <v>13199.66</v>
      </c>
      <c r="Q370" t="s">
        <v>172</v>
      </c>
    </row>
    <row r="371" spans="1:17">
      <c r="A371">
        <v>73</v>
      </c>
      <c r="B371" t="s">
        <v>166</v>
      </c>
      <c r="C371" t="s">
        <v>26</v>
      </c>
      <c r="D371" t="s">
        <v>130</v>
      </c>
      <c r="E371" t="s">
        <v>130</v>
      </c>
      <c r="F371" t="s">
        <v>26</v>
      </c>
      <c r="L371">
        <v>0</v>
      </c>
      <c r="N371" t="s">
        <v>245</v>
      </c>
      <c r="O371">
        <v>0</v>
      </c>
      <c r="P371">
        <v>1920.1</v>
      </c>
      <c r="Q371" t="s">
        <v>172</v>
      </c>
    </row>
    <row r="372" spans="1:17">
      <c r="A372">
        <v>75</v>
      </c>
      <c r="B372" t="s">
        <v>166</v>
      </c>
      <c r="C372" t="s">
        <v>27</v>
      </c>
      <c r="D372" t="s">
        <v>130</v>
      </c>
      <c r="E372" t="s">
        <v>130</v>
      </c>
      <c r="F372" t="s">
        <v>27</v>
      </c>
      <c r="L372">
        <v>0</v>
      </c>
      <c r="N372" t="s">
        <v>247</v>
      </c>
      <c r="O372">
        <v>0</v>
      </c>
      <c r="P372">
        <v>1920.1</v>
      </c>
      <c r="Q372" t="s">
        <v>172</v>
      </c>
    </row>
    <row r="373" spans="1:17">
      <c r="A373">
        <v>77</v>
      </c>
      <c r="B373" t="s">
        <v>166</v>
      </c>
      <c r="C373" t="s">
        <v>93</v>
      </c>
      <c r="D373" t="s">
        <v>130</v>
      </c>
      <c r="E373" t="s">
        <v>130</v>
      </c>
      <c r="F373" t="s">
        <v>93</v>
      </c>
      <c r="L373">
        <v>0</v>
      </c>
      <c r="N373" t="s">
        <v>249</v>
      </c>
      <c r="O373">
        <v>0</v>
      </c>
      <c r="P373">
        <v>1920.1</v>
      </c>
      <c r="Q373" t="s">
        <v>172</v>
      </c>
    </row>
    <row r="374" spans="1:17">
      <c r="A374">
        <v>79</v>
      </c>
      <c r="B374" t="s">
        <v>166</v>
      </c>
      <c r="C374" t="s">
        <v>33</v>
      </c>
      <c r="D374" t="s">
        <v>130</v>
      </c>
      <c r="E374" t="s">
        <v>130</v>
      </c>
      <c r="F374" t="s">
        <v>33</v>
      </c>
      <c r="L374">
        <v>0</v>
      </c>
      <c r="N374" t="s">
        <v>251</v>
      </c>
      <c r="O374">
        <v>0</v>
      </c>
      <c r="P374">
        <v>1799.58</v>
      </c>
      <c r="Q374" t="s">
        <v>172</v>
      </c>
    </row>
    <row r="375" spans="1:17">
      <c r="A375">
        <v>81</v>
      </c>
      <c r="B375" t="s">
        <v>166</v>
      </c>
      <c r="C375" t="s">
        <v>34</v>
      </c>
      <c r="D375" t="s">
        <v>130</v>
      </c>
      <c r="E375" t="s">
        <v>130</v>
      </c>
      <c r="F375" t="s">
        <v>34</v>
      </c>
      <c r="L375">
        <v>0</v>
      </c>
      <c r="N375" t="s">
        <v>253</v>
      </c>
      <c r="O375">
        <v>0</v>
      </c>
      <c r="P375">
        <v>1920.1</v>
      </c>
      <c r="Q375" t="s">
        <v>172</v>
      </c>
    </row>
    <row r="376" spans="1:17">
      <c r="A376">
        <v>83</v>
      </c>
      <c r="B376" t="s">
        <v>166</v>
      </c>
      <c r="C376" t="s">
        <v>35</v>
      </c>
      <c r="D376" t="s">
        <v>130</v>
      </c>
      <c r="E376" t="s">
        <v>130</v>
      </c>
      <c r="F376" t="s">
        <v>35</v>
      </c>
      <c r="L376">
        <v>0</v>
      </c>
      <c r="N376" t="s">
        <v>255</v>
      </c>
      <c r="O376">
        <v>0</v>
      </c>
      <c r="P376">
        <v>1799.58</v>
      </c>
      <c r="Q376" t="s">
        <v>172</v>
      </c>
    </row>
    <row r="377" spans="1:17">
      <c r="A377">
        <v>85</v>
      </c>
      <c r="B377" t="s">
        <v>166</v>
      </c>
      <c r="C377" t="s">
        <v>28</v>
      </c>
      <c r="D377" t="s">
        <v>130</v>
      </c>
      <c r="E377" t="s">
        <v>130</v>
      </c>
      <c r="F377" t="s">
        <v>28</v>
      </c>
      <c r="L377">
        <v>0</v>
      </c>
      <c r="N377" t="s">
        <v>257</v>
      </c>
      <c r="O377">
        <v>0</v>
      </c>
      <c r="P377">
        <v>1920.1</v>
      </c>
      <c r="Q377" t="s">
        <v>172</v>
      </c>
    </row>
    <row r="378" spans="1:17">
      <c r="A378">
        <v>87</v>
      </c>
      <c r="B378" t="s">
        <v>166</v>
      </c>
      <c r="C378" t="s">
        <v>94</v>
      </c>
      <c r="D378" t="s">
        <v>130</v>
      </c>
      <c r="E378" t="s">
        <v>130</v>
      </c>
      <c r="F378" t="s">
        <v>94</v>
      </c>
      <c r="L378">
        <v>0</v>
      </c>
      <c r="N378" t="s">
        <v>259</v>
      </c>
      <c r="O378">
        <v>0</v>
      </c>
      <c r="P378">
        <v>5728.62</v>
      </c>
      <c r="Q378" t="s">
        <v>172</v>
      </c>
    </row>
    <row r="379" spans="1:17">
      <c r="A379">
        <v>89</v>
      </c>
      <c r="B379" t="s">
        <v>166</v>
      </c>
      <c r="C379" t="s">
        <v>95</v>
      </c>
      <c r="D379" t="s">
        <v>130</v>
      </c>
      <c r="E379" t="s">
        <v>130</v>
      </c>
      <c r="F379" t="s">
        <v>95</v>
      </c>
      <c r="L379">
        <v>0</v>
      </c>
      <c r="N379" t="s">
        <v>261</v>
      </c>
      <c r="O379">
        <v>0</v>
      </c>
      <c r="P379">
        <v>1896.76</v>
      </c>
      <c r="Q379" t="s">
        <v>172</v>
      </c>
    </row>
    <row r="380" spans="1:17">
      <c r="A380">
        <v>91</v>
      </c>
      <c r="B380" t="s">
        <v>166</v>
      </c>
      <c r="C380" t="s">
        <v>30</v>
      </c>
      <c r="D380" t="s">
        <v>130</v>
      </c>
      <c r="E380" t="s">
        <v>130</v>
      </c>
      <c r="F380" t="s">
        <v>30</v>
      </c>
      <c r="L380">
        <v>0</v>
      </c>
      <c r="N380" t="s">
        <v>263</v>
      </c>
      <c r="O380">
        <v>0</v>
      </c>
      <c r="P380">
        <v>1911.75</v>
      </c>
      <c r="Q380" t="s">
        <v>172</v>
      </c>
    </row>
    <row r="381" spans="1:17">
      <c r="A381">
        <v>93</v>
      </c>
      <c r="B381" t="s">
        <v>166</v>
      </c>
      <c r="C381" t="s">
        <v>31</v>
      </c>
      <c r="D381" t="s">
        <v>130</v>
      </c>
      <c r="E381" t="s">
        <v>130</v>
      </c>
      <c r="F381" t="s">
        <v>31</v>
      </c>
      <c r="L381">
        <v>0</v>
      </c>
      <c r="N381" t="s">
        <v>265</v>
      </c>
      <c r="O381">
        <v>0</v>
      </c>
      <c r="P381">
        <v>1920.11</v>
      </c>
      <c r="Q381" t="s">
        <v>172</v>
      </c>
    </row>
    <row r="382" spans="1:17">
      <c r="A382">
        <v>95</v>
      </c>
      <c r="B382" t="s">
        <v>166</v>
      </c>
      <c r="C382" t="s">
        <v>96</v>
      </c>
      <c r="D382" t="s">
        <v>130</v>
      </c>
      <c r="E382" t="s">
        <v>130</v>
      </c>
      <c r="F382" t="s">
        <v>96</v>
      </c>
      <c r="L382">
        <v>0</v>
      </c>
      <c r="N382" t="s">
        <v>267</v>
      </c>
      <c r="O382">
        <v>0</v>
      </c>
      <c r="P382">
        <v>5715.28</v>
      </c>
      <c r="Q382" t="s">
        <v>172</v>
      </c>
    </row>
    <row r="383" spans="1:17">
      <c r="A383">
        <v>97</v>
      </c>
      <c r="B383" t="s">
        <v>166</v>
      </c>
      <c r="C383" t="s">
        <v>97</v>
      </c>
      <c r="D383" t="s">
        <v>130</v>
      </c>
      <c r="E383" t="s">
        <v>130</v>
      </c>
      <c r="F383" t="s">
        <v>97</v>
      </c>
      <c r="L383">
        <v>0</v>
      </c>
      <c r="N383" t="s">
        <v>269</v>
      </c>
      <c r="O383">
        <v>0</v>
      </c>
      <c r="P383">
        <v>1644.88</v>
      </c>
      <c r="Q383" t="s">
        <v>172</v>
      </c>
    </row>
    <row r="384" spans="1:17">
      <c r="A384">
        <v>99</v>
      </c>
      <c r="B384" t="s">
        <v>166</v>
      </c>
      <c r="C384" t="s">
        <v>46</v>
      </c>
      <c r="D384" t="s">
        <v>130</v>
      </c>
      <c r="E384" t="s">
        <v>130</v>
      </c>
      <c r="F384" t="s">
        <v>46</v>
      </c>
      <c r="L384">
        <v>0</v>
      </c>
      <c r="N384" t="s">
        <v>271</v>
      </c>
      <c r="O384">
        <v>0</v>
      </c>
      <c r="P384">
        <v>1644.88</v>
      </c>
      <c r="Q384" t="s">
        <v>172</v>
      </c>
    </row>
    <row r="385" spans="1:17">
      <c r="A385">
        <v>101</v>
      </c>
      <c r="B385" t="s">
        <v>166</v>
      </c>
      <c r="C385" t="s">
        <v>98</v>
      </c>
      <c r="D385" t="s">
        <v>130</v>
      </c>
      <c r="E385" t="s">
        <v>130</v>
      </c>
      <c r="F385" t="s">
        <v>98</v>
      </c>
      <c r="L385">
        <v>0</v>
      </c>
      <c r="N385" t="s">
        <v>273</v>
      </c>
      <c r="O385">
        <v>0</v>
      </c>
      <c r="P385">
        <v>811.14</v>
      </c>
      <c r="Q385" t="s">
        <v>172</v>
      </c>
    </row>
    <row r="386" spans="1:17">
      <c r="A386">
        <v>103</v>
      </c>
      <c r="B386" t="s">
        <v>166</v>
      </c>
      <c r="C386" t="s">
        <v>18</v>
      </c>
      <c r="D386" t="s">
        <v>130</v>
      </c>
      <c r="E386" t="s">
        <v>130</v>
      </c>
      <c r="F386" t="s">
        <v>18</v>
      </c>
      <c r="L386">
        <v>0</v>
      </c>
      <c r="N386" t="s">
        <v>275</v>
      </c>
      <c r="O386">
        <v>0</v>
      </c>
      <c r="P386">
        <v>1614.37</v>
      </c>
      <c r="Q386" t="s">
        <v>172</v>
      </c>
    </row>
    <row r="387" spans="1:17">
      <c r="A387">
        <v>105</v>
      </c>
      <c r="B387" t="s">
        <v>166</v>
      </c>
      <c r="C387" t="s">
        <v>99</v>
      </c>
      <c r="D387" t="s">
        <v>130</v>
      </c>
      <c r="E387" t="s">
        <v>130</v>
      </c>
      <c r="F387" t="s">
        <v>99</v>
      </c>
      <c r="L387">
        <v>0</v>
      </c>
      <c r="N387" t="s">
        <v>277</v>
      </c>
      <c r="O387">
        <v>0</v>
      </c>
      <c r="P387">
        <v>13423.53</v>
      </c>
      <c r="Q387" t="s">
        <v>172</v>
      </c>
    </row>
    <row r="388" spans="1:17">
      <c r="A388">
        <v>107</v>
      </c>
      <c r="B388" t="s">
        <v>166</v>
      </c>
      <c r="C388" t="s">
        <v>36</v>
      </c>
      <c r="D388" t="s">
        <v>130</v>
      </c>
      <c r="E388" t="s">
        <v>130</v>
      </c>
      <c r="F388" t="s">
        <v>36</v>
      </c>
      <c r="L388">
        <v>0</v>
      </c>
      <c r="N388" t="s">
        <v>279</v>
      </c>
      <c r="O388">
        <v>0</v>
      </c>
      <c r="P388">
        <v>1916.92</v>
      </c>
      <c r="Q388" t="s">
        <v>172</v>
      </c>
    </row>
    <row r="389" spans="1:17">
      <c r="A389">
        <v>109</v>
      </c>
      <c r="B389" t="s">
        <v>166</v>
      </c>
      <c r="C389" t="s">
        <v>37</v>
      </c>
      <c r="D389" t="s">
        <v>130</v>
      </c>
      <c r="E389" t="s">
        <v>130</v>
      </c>
      <c r="F389" t="s">
        <v>37</v>
      </c>
      <c r="L389">
        <v>0</v>
      </c>
      <c r="N389" t="s">
        <v>281</v>
      </c>
      <c r="O389">
        <v>0</v>
      </c>
      <c r="P389">
        <v>1918.44</v>
      </c>
      <c r="Q389" t="s">
        <v>172</v>
      </c>
    </row>
    <row r="390" spans="1:17">
      <c r="A390">
        <v>111</v>
      </c>
      <c r="B390" t="s">
        <v>166</v>
      </c>
      <c r="C390" t="s">
        <v>38</v>
      </c>
      <c r="D390" t="s">
        <v>130</v>
      </c>
      <c r="E390" t="s">
        <v>130</v>
      </c>
      <c r="F390" t="s">
        <v>38</v>
      </c>
      <c r="L390">
        <v>0</v>
      </c>
      <c r="N390" t="s">
        <v>283</v>
      </c>
      <c r="O390">
        <v>0</v>
      </c>
      <c r="P390">
        <v>1917.62</v>
      </c>
      <c r="Q390" t="s">
        <v>172</v>
      </c>
    </row>
    <row r="391" spans="1:17">
      <c r="A391">
        <v>113</v>
      </c>
      <c r="B391" t="s">
        <v>166</v>
      </c>
      <c r="C391" t="s">
        <v>39</v>
      </c>
      <c r="D391" t="s">
        <v>130</v>
      </c>
      <c r="E391" t="s">
        <v>130</v>
      </c>
      <c r="F391" t="s">
        <v>39</v>
      </c>
      <c r="L391">
        <v>0</v>
      </c>
      <c r="N391" t="s">
        <v>285</v>
      </c>
      <c r="O391">
        <v>0</v>
      </c>
      <c r="P391">
        <v>1916.93</v>
      </c>
      <c r="Q391" t="s">
        <v>172</v>
      </c>
    </row>
    <row r="392" spans="1:17">
      <c r="A392">
        <v>115</v>
      </c>
      <c r="B392" t="s">
        <v>166</v>
      </c>
      <c r="C392" t="s">
        <v>40</v>
      </c>
      <c r="D392" t="s">
        <v>130</v>
      </c>
      <c r="E392" t="s">
        <v>130</v>
      </c>
      <c r="F392" t="s">
        <v>40</v>
      </c>
      <c r="L392">
        <v>0</v>
      </c>
      <c r="N392" t="s">
        <v>287</v>
      </c>
      <c r="O392">
        <v>0</v>
      </c>
      <c r="P392">
        <v>1913.67</v>
      </c>
      <c r="Q392" t="s">
        <v>172</v>
      </c>
    </row>
    <row r="393" spans="1:17">
      <c r="A393">
        <v>117</v>
      </c>
      <c r="B393" t="s">
        <v>166</v>
      </c>
      <c r="C393" t="s">
        <v>41</v>
      </c>
      <c r="D393" t="s">
        <v>130</v>
      </c>
      <c r="E393" t="s">
        <v>130</v>
      </c>
      <c r="F393" t="s">
        <v>41</v>
      </c>
      <c r="L393">
        <v>0</v>
      </c>
      <c r="N393" t="s">
        <v>289</v>
      </c>
      <c r="O393">
        <v>0</v>
      </c>
      <c r="P393">
        <v>1919.84</v>
      </c>
      <c r="Q393" t="s">
        <v>172</v>
      </c>
    </row>
    <row r="394" spans="1:17">
      <c r="A394">
        <v>119</v>
      </c>
      <c r="B394" t="s">
        <v>166</v>
      </c>
      <c r="C394" t="s">
        <v>42</v>
      </c>
      <c r="D394" t="s">
        <v>130</v>
      </c>
      <c r="E394" t="s">
        <v>130</v>
      </c>
      <c r="F394" t="s">
        <v>42</v>
      </c>
      <c r="L394">
        <v>0</v>
      </c>
      <c r="N394" t="s">
        <v>291</v>
      </c>
      <c r="O394">
        <v>0</v>
      </c>
      <c r="P394">
        <v>1920.1</v>
      </c>
      <c r="Q394" t="s">
        <v>172</v>
      </c>
    </row>
    <row r="395" spans="1:17">
      <c r="A395">
        <v>121</v>
      </c>
      <c r="B395" t="s">
        <v>166</v>
      </c>
      <c r="C395" t="s">
        <v>100</v>
      </c>
      <c r="D395" t="s">
        <v>130</v>
      </c>
      <c r="E395" t="s">
        <v>130</v>
      </c>
      <c r="F395" t="s">
        <v>100</v>
      </c>
      <c r="L395">
        <v>0</v>
      </c>
      <c r="N395" t="s">
        <v>293</v>
      </c>
      <c r="O395">
        <v>0</v>
      </c>
      <c r="P395">
        <v>3839.48</v>
      </c>
      <c r="Q395" t="s">
        <v>172</v>
      </c>
    </row>
    <row r="396" spans="1:17">
      <c r="A396">
        <v>123</v>
      </c>
      <c r="B396" t="s">
        <v>166</v>
      </c>
      <c r="C396" t="s">
        <v>44</v>
      </c>
      <c r="D396" t="s">
        <v>130</v>
      </c>
      <c r="E396" t="s">
        <v>130</v>
      </c>
      <c r="F396" t="s">
        <v>44</v>
      </c>
      <c r="L396">
        <v>0</v>
      </c>
      <c r="N396" t="s">
        <v>295</v>
      </c>
      <c r="O396">
        <v>0</v>
      </c>
      <c r="P396">
        <v>1919.91</v>
      </c>
      <c r="Q396" t="s">
        <v>172</v>
      </c>
    </row>
    <row r="397" spans="1:17">
      <c r="A397">
        <v>125</v>
      </c>
      <c r="B397" t="s">
        <v>166</v>
      </c>
      <c r="C397" t="s">
        <v>43</v>
      </c>
      <c r="D397" t="s">
        <v>130</v>
      </c>
      <c r="E397" t="s">
        <v>130</v>
      </c>
      <c r="F397" t="s">
        <v>43</v>
      </c>
      <c r="L397">
        <v>0</v>
      </c>
      <c r="N397" t="s">
        <v>297</v>
      </c>
      <c r="O397">
        <v>0</v>
      </c>
      <c r="P397">
        <v>1919.56</v>
      </c>
      <c r="Q397" t="s">
        <v>172</v>
      </c>
    </row>
    <row r="398" spans="1:17">
      <c r="A398">
        <v>151</v>
      </c>
      <c r="B398" t="s">
        <v>166</v>
      </c>
      <c r="C398" t="s">
        <v>104</v>
      </c>
      <c r="D398" t="s">
        <v>130</v>
      </c>
      <c r="E398" t="s">
        <v>130</v>
      </c>
      <c r="F398" t="s">
        <v>104</v>
      </c>
      <c r="L398">
        <v>0.09</v>
      </c>
      <c r="N398" t="s">
        <v>323</v>
      </c>
      <c r="O398">
        <v>0</v>
      </c>
      <c r="P398">
        <v>33.9</v>
      </c>
      <c r="Q398" t="s">
        <v>172</v>
      </c>
    </row>
    <row r="399" spans="1:17">
      <c r="A399">
        <v>159</v>
      </c>
      <c r="B399" t="s">
        <v>166</v>
      </c>
      <c r="C399" t="s">
        <v>105</v>
      </c>
      <c r="D399" t="s">
        <v>130</v>
      </c>
      <c r="E399" t="s">
        <v>130</v>
      </c>
      <c r="F399" t="s">
        <v>105</v>
      </c>
      <c r="L399">
        <v>0.05</v>
      </c>
      <c r="N399" t="s">
        <v>331</v>
      </c>
      <c r="O399">
        <v>0</v>
      </c>
      <c r="P399">
        <v>55.37</v>
      </c>
      <c r="Q399" t="s">
        <v>172</v>
      </c>
    </row>
    <row r="400" spans="1:17">
      <c r="A400">
        <v>167</v>
      </c>
      <c r="B400" t="s">
        <v>166</v>
      </c>
      <c r="C400" t="s">
        <v>106</v>
      </c>
      <c r="D400" t="s">
        <v>130</v>
      </c>
      <c r="E400" t="s">
        <v>130</v>
      </c>
      <c r="F400" t="s">
        <v>106</v>
      </c>
      <c r="L400">
        <v>0.05</v>
      </c>
      <c r="N400" t="s">
        <v>339</v>
      </c>
      <c r="O400">
        <v>0</v>
      </c>
      <c r="P400">
        <v>52.8</v>
      </c>
      <c r="Q400" t="s">
        <v>172</v>
      </c>
    </row>
    <row r="401" spans="1:17">
      <c r="A401">
        <v>172</v>
      </c>
      <c r="B401" t="s">
        <v>166</v>
      </c>
      <c r="C401" t="s">
        <v>107</v>
      </c>
      <c r="D401" t="s">
        <v>130</v>
      </c>
      <c r="E401" t="s">
        <v>130</v>
      </c>
      <c r="F401" t="s">
        <v>107</v>
      </c>
      <c r="L401">
        <v>0.08</v>
      </c>
      <c r="N401" t="s">
        <v>344</v>
      </c>
      <c r="O401">
        <v>0</v>
      </c>
      <c r="P401">
        <v>33.9</v>
      </c>
      <c r="Q401" t="s">
        <v>172</v>
      </c>
    </row>
    <row r="402" spans="1:17">
      <c r="A402">
        <v>175</v>
      </c>
      <c r="B402" t="s">
        <v>166</v>
      </c>
      <c r="C402" t="s">
        <v>108</v>
      </c>
      <c r="D402" t="s">
        <v>130</v>
      </c>
      <c r="E402" t="s">
        <v>130</v>
      </c>
      <c r="F402" t="s">
        <v>108</v>
      </c>
      <c r="L402">
        <v>0.05</v>
      </c>
      <c r="N402" t="s">
        <v>347</v>
      </c>
      <c r="O402">
        <v>0</v>
      </c>
      <c r="P402">
        <v>50.52</v>
      </c>
      <c r="Q402" t="s">
        <v>172</v>
      </c>
    </row>
    <row r="403" spans="1:17">
      <c r="A403">
        <v>261</v>
      </c>
      <c r="B403" t="s">
        <v>397</v>
      </c>
      <c r="C403" t="s">
        <v>89</v>
      </c>
      <c r="D403" t="s">
        <v>123</v>
      </c>
      <c r="E403" t="s">
        <v>89</v>
      </c>
      <c r="F403" t="s">
        <v>123</v>
      </c>
      <c r="L403">
        <v>64.680000000000007</v>
      </c>
      <c r="N403" t="s">
        <v>434</v>
      </c>
      <c r="O403">
        <v>0</v>
      </c>
      <c r="P403">
        <v>85.63</v>
      </c>
      <c r="Q403" t="s">
        <v>172</v>
      </c>
    </row>
    <row r="404" spans="1:17">
      <c r="A404">
        <v>270</v>
      </c>
      <c r="B404" t="s">
        <v>397</v>
      </c>
      <c r="C404" t="s">
        <v>90</v>
      </c>
      <c r="D404" t="s">
        <v>123</v>
      </c>
      <c r="E404" t="s">
        <v>90</v>
      </c>
      <c r="F404" t="s">
        <v>123</v>
      </c>
      <c r="L404">
        <v>9.2200000000000006</v>
      </c>
      <c r="N404" t="s">
        <v>443</v>
      </c>
      <c r="O404">
        <v>0</v>
      </c>
      <c r="P404">
        <v>85.63</v>
      </c>
      <c r="Q404" t="s">
        <v>172</v>
      </c>
    </row>
    <row r="405" spans="1:17">
      <c r="A405">
        <v>281</v>
      </c>
      <c r="B405" t="s">
        <v>397</v>
      </c>
      <c r="C405" t="s">
        <v>8</v>
      </c>
      <c r="D405" t="s">
        <v>123</v>
      </c>
      <c r="E405" t="s">
        <v>8</v>
      </c>
      <c r="F405" t="s">
        <v>123</v>
      </c>
      <c r="L405">
        <v>0.09</v>
      </c>
      <c r="N405" t="s">
        <v>454</v>
      </c>
      <c r="O405">
        <v>0</v>
      </c>
      <c r="P405">
        <v>85.63</v>
      </c>
      <c r="Q405" t="s">
        <v>172</v>
      </c>
    </row>
    <row r="406" spans="1:17">
      <c r="A406">
        <v>290</v>
      </c>
      <c r="B406" t="s">
        <v>397</v>
      </c>
      <c r="C406" t="s">
        <v>9</v>
      </c>
      <c r="D406" t="s">
        <v>123</v>
      </c>
      <c r="E406" t="s">
        <v>9</v>
      </c>
      <c r="F406" t="s">
        <v>123</v>
      </c>
      <c r="L406">
        <v>2.36</v>
      </c>
      <c r="N406" t="s">
        <v>463</v>
      </c>
      <c r="O406">
        <v>0</v>
      </c>
      <c r="P406">
        <v>85.63</v>
      </c>
      <c r="Q406" t="s">
        <v>172</v>
      </c>
    </row>
    <row r="407" spans="1:17">
      <c r="A407">
        <v>299</v>
      </c>
      <c r="B407" t="s">
        <v>397</v>
      </c>
      <c r="C407" t="s">
        <v>10</v>
      </c>
      <c r="D407" t="s">
        <v>123</v>
      </c>
      <c r="E407" t="s">
        <v>10</v>
      </c>
      <c r="F407" t="s">
        <v>123</v>
      </c>
      <c r="L407">
        <v>0.27</v>
      </c>
      <c r="N407" t="s">
        <v>472</v>
      </c>
      <c r="O407">
        <v>0</v>
      </c>
      <c r="P407">
        <v>85.63</v>
      </c>
      <c r="Q407" t="s">
        <v>172</v>
      </c>
    </row>
    <row r="408" spans="1:17">
      <c r="A408">
        <v>308</v>
      </c>
      <c r="B408" t="s">
        <v>397</v>
      </c>
      <c r="C408" t="s">
        <v>12</v>
      </c>
      <c r="D408" t="s">
        <v>123</v>
      </c>
      <c r="E408" t="s">
        <v>12</v>
      </c>
      <c r="F408" t="s">
        <v>123</v>
      </c>
      <c r="L408">
        <v>2.15</v>
      </c>
      <c r="N408" t="s">
        <v>481</v>
      </c>
      <c r="O408">
        <v>0</v>
      </c>
      <c r="P408">
        <v>85.63</v>
      </c>
      <c r="Q408" t="s">
        <v>172</v>
      </c>
    </row>
    <row r="409" spans="1:17">
      <c r="A409">
        <v>317</v>
      </c>
      <c r="B409" t="s">
        <v>397</v>
      </c>
      <c r="C409" t="s">
        <v>14</v>
      </c>
      <c r="D409" t="s">
        <v>123</v>
      </c>
      <c r="E409" t="s">
        <v>14</v>
      </c>
      <c r="F409" t="s">
        <v>123</v>
      </c>
      <c r="L409">
        <v>0.09</v>
      </c>
      <c r="N409" t="s">
        <v>490</v>
      </c>
      <c r="O409">
        <v>0</v>
      </c>
      <c r="P409">
        <v>85.63</v>
      </c>
      <c r="Q409" t="s">
        <v>172</v>
      </c>
    </row>
    <row r="410" spans="1:17">
      <c r="A410">
        <v>326</v>
      </c>
      <c r="B410" t="s">
        <v>397</v>
      </c>
      <c r="C410" t="s">
        <v>16</v>
      </c>
      <c r="D410" t="s">
        <v>123</v>
      </c>
      <c r="E410" t="s">
        <v>16</v>
      </c>
      <c r="F410" t="s">
        <v>123</v>
      </c>
      <c r="L410">
        <v>4.2699999999999996</v>
      </c>
      <c r="N410" t="s">
        <v>499</v>
      </c>
      <c r="O410">
        <v>0</v>
      </c>
      <c r="P410">
        <v>85.63</v>
      </c>
      <c r="Q410" t="s">
        <v>172</v>
      </c>
    </row>
    <row r="411" spans="1:17">
      <c r="A411">
        <v>335</v>
      </c>
      <c r="B411" t="s">
        <v>397</v>
      </c>
      <c r="C411" t="s">
        <v>91</v>
      </c>
      <c r="D411" t="s">
        <v>123</v>
      </c>
      <c r="E411" t="s">
        <v>91</v>
      </c>
      <c r="F411" t="s">
        <v>123</v>
      </c>
      <c r="L411">
        <v>4.2300000000000004</v>
      </c>
      <c r="N411" t="s">
        <v>508</v>
      </c>
      <c r="O411">
        <v>0</v>
      </c>
      <c r="P411">
        <v>342.51</v>
      </c>
      <c r="Q411" t="s">
        <v>172</v>
      </c>
    </row>
    <row r="412" spans="1:17">
      <c r="A412">
        <v>344</v>
      </c>
      <c r="B412" t="s">
        <v>397</v>
      </c>
      <c r="C412" t="s">
        <v>19</v>
      </c>
      <c r="D412" t="s">
        <v>123</v>
      </c>
      <c r="E412" t="s">
        <v>19</v>
      </c>
      <c r="F412" t="s">
        <v>123</v>
      </c>
      <c r="L412">
        <v>1.33</v>
      </c>
      <c r="N412" t="s">
        <v>517</v>
      </c>
      <c r="O412">
        <v>0</v>
      </c>
      <c r="P412">
        <v>85.63</v>
      </c>
      <c r="Q412" t="s">
        <v>172</v>
      </c>
    </row>
    <row r="413" spans="1:17">
      <c r="A413">
        <v>353</v>
      </c>
      <c r="B413" t="s">
        <v>397</v>
      </c>
      <c r="C413" t="s">
        <v>21</v>
      </c>
      <c r="D413" t="s">
        <v>123</v>
      </c>
      <c r="E413" t="s">
        <v>21</v>
      </c>
      <c r="F413" t="s">
        <v>123</v>
      </c>
      <c r="L413">
        <v>0.62</v>
      </c>
      <c r="N413" t="s">
        <v>526</v>
      </c>
      <c r="O413">
        <v>0</v>
      </c>
      <c r="P413">
        <v>85.63</v>
      </c>
      <c r="Q413" t="s">
        <v>172</v>
      </c>
    </row>
    <row r="414" spans="1:17">
      <c r="A414">
        <v>362</v>
      </c>
      <c r="B414" t="s">
        <v>397</v>
      </c>
      <c r="C414" t="s">
        <v>23</v>
      </c>
      <c r="D414" t="s">
        <v>123</v>
      </c>
      <c r="E414" t="s">
        <v>23</v>
      </c>
      <c r="F414" t="s">
        <v>123</v>
      </c>
      <c r="L414">
        <v>2.17</v>
      </c>
      <c r="N414" t="s">
        <v>535</v>
      </c>
      <c r="O414">
        <v>0</v>
      </c>
      <c r="P414">
        <v>85.63</v>
      </c>
      <c r="Q414" t="s">
        <v>172</v>
      </c>
    </row>
    <row r="415" spans="1:17">
      <c r="A415">
        <v>371</v>
      </c>
      <c r="B415" t="s">
        <v>397</v>
      </c>
      <c r="C415" t="s">
        <v>25</v>
      </c>
      <c r="D415" t="s">
        <v>123</v>
      </c>
      <c r="E415" t="s">
        <v>25</v>
      </c>
      <c r="F415" t="s">
        <v>123</v>
      </c>
      <c r="L415">
        <v>0.12</v>
      </c>
      <c r="N415" t="s">
        <v>544</v>
      </c>
      <c r="O415">
        <v>0</v>
      </c>
      <c r="P415">
        <v>85.63</v>
      </c>
      <c r="Q415" t="s">
        <v>172</v>
      </c>
    </row>
    <row r="416" spans="1:17">
      <c r="A416">
        <v>380</v>
      </c>
      <c r="B416" t="s">
        <v>397</v>
      </c>
      <c r="C416" t="s">
        <v>92</v>
      </c>
      <c r="D416" t="s">
        <v>123</v>
      </c>
      <c r="E416" t="s">
        <v>92</v>
      </c>
      <c r="F416" t="s">
        <v>123</v>
      </c>
      <c r="L416">
        <v>6.84</v>
      </c>
      <c r="N416" t="s">
        <v>553</v>
      </c>
      <c r="O416">
        <v>0</v>
      </c>
      <c r="P416">
        <v>599.4</v>
      </c>
      <c r="Q416" t="s">
        <v>172</v>
      </c>
    </row>
    <row r="417" spans="1:17">
      <c r="A417">
        <v>389</v>
      </c>
      <c r="B417" t="s">
        <v>397</v>
      </c>
      <c r="C417" t="s">
        <v>26</v>
      </c>
      <c r="D417" t="s">
        <v>123</v>
      </c>
      <c r="E417" t="s">
        <v>26</v>
      </c>
      <c r="F417" t="s">
        <v>123</v>
      </c>
      <c r="L417">
        <v>0</v>
      </c>
      <c r="N417" t="s">
        <v>562</v>
      </c>
      <c r="O417">
        <v>0</v>
      </c>
      <c r="P417">
        <v>85.63</v>
      </c>
      <c r="Q417" t="s">
        <v>172</v>
      </c>
    </row>
    <row r="418" spans="1:17">
      <c r="A418">
        <v>398</v>
      </c>
      <c r="B418" t="s">
        <v>397</v>
      </c>
      <c r="C418" t="s">
        <v>27</v>
      </c>
      <c r="D418" t="s">
        <v>123</v>
      </c>
      <c r="E418" t="s">
        <v>27</v>
      </c>
      <c r="F418" t="s">
        <v>123</v>
      </c>
      <c r="L418">
        <v>0</v>
      </c>
      <c r="N418" t="s">
        <v>571</v>
      </c>
      <c r="O418">
        <v>0</v>
      </c>
      <c r="P418">
        <v>85.63</v>
      </c>
      <c r="Q418" t="s">
        <v>172</v>
      </c>
    </row>
    <row r="419" spans="1:17">
      <c r="A419">
        <v>407</v>
      </c>
      <c r="B419" t="s">
        <v>397</v>
      </c>
      <c r="C419" t="s">
        <v>93</v>
      </c>
      <c r="D419" t="s">
        <v>123</v>
      </c>
      <c r="E419" t="s">
        <v>93</v>
      </c>
      <c r="F419" t="s">
        <v>123</v>
      </c>
      <c r="L419">
        <v>0</v>
      </c>
      <c r="N419" t="s">
        <v>580</v>
      </c>
      <c r="O419">
        <v>0</v>
      </c>
      <c r="P419">
        <v>85.63</v>
      </c>
      <c r="Q419" t="s">
        <v>172</v>
      </c>
    </row>
    <row r="420" spans="1:17">
      <c r="A420">
        <v>416</v>
      </c>
      <c r="B420" t="s">
        <v>397</v>
      </c>
      <c r="C420" t="s">
        <v>33</v>
      </c>
      <c r="D420" t="s">
        <v>123</v>
      </c>
      <c r="E420" t="s">
        <v>33</v>
      </c>
      <c r="F420" t="s">
        <v>123</v>
      </c>
      <c r="L420">
        <v>3.42</v>
      </c>
      <c r="N420" t="s">
        <v>589</v>
      </c>
      <c r="O420">
        <v>0</v>
      </c>
      <c r="P420">
        <v>85.63</v>
      </c>
      <c r="Q420" t="s">
        <v>172</v>
      </c>
    </row>
    <row r="421" spans="1:17">
      <c r="A421">
        <v>425</v>
      </c>
      <c r="B421" t="s">
        <v>397</v>
      </c>
      <c r="C421" t="s">
        <v>34</v>
      </c>
      <c r="D421" t="s">
        <v>123</v>
      </c>
      <c r="E421" t="s">
        <v>34</v>
      </c>
      <c r="F421" t="s">
        <v>123</v>
      </c>
      <c r="L421">
        <v>0</v>
      </c>
      <c r="N421" t="s">
        <v>598</v>
      </c>
      <c r="O421">
        <v>0</v>
      </c>
      <c r="P421">
        <v>85.63</v>
      </c>
      <c r="Q421" t="s">
        <v>172</v>
      </c>
    </row>
    <row r="422" spans="1:17">
      <c r="A422">
        <v>434</v>
      </c>
      <c r="B422" t="s">
        <v>397</v>
      </c>
      <c r="C422" t="s">
        <v>35</v>
      </c>
      <c r="D422" t="s">
        <v>123</v>
      </c>
      <c r="E422" t="s">
        <v>35</v>
      </c>
      <c r="F422" t="s">
        <v>123</v>
      </c>
      <c r="L422">
        <v>3.42</v>
      </c>
      <c r="N422" t="s">
        <v>607</v>
      </c>
      <c r="O422">
        <v>0</v>
      </c>
      <c r="P422">
        <v>85.63</v>
      </c>
      <c r="Q422" t="s">
        <v>172</v>
      </c>
    </row>
    <row r="423" spans="1:17">
      <c r="A423">
        <v>443</v>
      </c>
      <c r="B423" t="s">
        <v>397</v>
      </c>
      <c r="C423" t="s">
        <v>28</v>
      </c>
      <c r="D423" t="s">
        <v>123</v>
      </c>
      <c r="E423" t="s">
        <v>28</v>
      </c>
      <c r="F423" t="s">
        <v>123</v>
      </c>
      <c r="L423">
        <v>0</v>
      </c>
      <c r="N423" t="s">
        <v>616</v>
      </c>
      <c r="O423">
        <v>0</v>
      </c>
      <c r="P423">
        <v>85.63</v>
      </c>
      <c r="Q423" t="s">
        <v>172</v>
      </c>
    </row>
    <row r="424" spans="1:17">
      <c r="A424">
        <v>452</v>
      </c>
      <c r="B424" t="s">
        <v>397</v>
      </c>
      <c r="C424" t="s">
        <v>94</v>
      </c>
      <c r="D424" t="s">
        <v>123</v>
      </c>
      <c r="E424" t="s">
        <v>94</v>
      </c>
      <c r="F424" t="s">
        <v>123</v>
      </c>
      <c r="L424">
        <v>6.09</v>
      </c>
      <c r="N424" t="s">
        <v>625</v>
      </c>
      <c r="O424">
        <v>0</v>
      </c>
      <c r="P424">
        <v>256.89</v>
      </c>
      <c r="Q424" t="s">
        <v>172</v>
      </c>
    </row>
    <row r="425" spans="1:17">
      <c r="A425">
        <v>461</v>
      </c>
      <c r="B425" t="s">
        <v>397</v>
      </c>
      <c r="C425" t="s">
        <v>95</v>
      </c>
      <c r="D425" t="s">
        <v>123</v>
      </c>
      <c r="E425" t="s">
        <v>95</v>
      </c>
      <c r="F425" t="s">
        <v>123</v>
      </c>
      <c r="L425">
        <v>5.01</v>
      </c>
      <c r="N425" t="s">
        <v>634</v>
      </c>
      <c r="O425">
        <v>0</v>
      </c>
      <c r="P425">
        <v>85.63</v>
      </c>
      <c r="Q425" t="s">
        <v>172</v>
      </c>
    </row>
    <row r="426" spans="1:17">
      <c r="A426">
        <v>470</v>
      </c>
      <c r="B426" t="s">
        <v>397</v>
      </c>
      <c r="C426" t="s">
        <v>30</v>
      </c>
      <c r="D426" t="s">
        <v>123</v>
      </c>
      <c r="E426" t="s">
        <v>30</v>
      </c>
      <c r="F426" t="s">
        <v>123</v>
      </c>
      <c r="L426">
        <v>1.07</v>
      </c>
      <c r="N426" t="s">
        <v>643</v>
      </c>
      <c r="O426">
        <v>0</v>
      </c>
      <c r="P426">
        <v>85.63</v>
      </c>
      <c r="Q426" t="s">
        <v>172</v>
      </c>
    </row>
    <row r="427" spans="1:17">
      <c r="A427">
        <v>479</v>
      </c>
      <c r="B427" t="s">
        <v>397</v>
      </c>
      <c r="C427" t="s">
        <v>31</v>
      </c>
      <c r="D427" t="s">
        <v>123</v>
      </c>
      <c r="E427" t="s">
        <v>31</v>
      </c>
      <c r="F427" t="s">
        <v>123</v>
      </c>
      <c r="L427">
        <v>0</v>
      </c>
      <c r="N427" t="s">
        <v>652</v>
      </c>
      <c r="O427">
        <v>0</v>
      </c>
      <c r="P427">
        <v>85.63</v>
      </c>
      <c r="Q427" t="s">
        <v>172</v>
      </c>
    </row>
    <row r="428" spans="1:17">
      <c r="A428">
        <v>487</v>
      </c>
      <c r="B428" t="s">
        <v>397</v>
      </c>
      <c r="C428" t="s">
        <v>96</v>
      </c>
      <c r="D428" t="s">
        <v>123</v>
      </c>
      <c r="E428" t="s">
        <v>96</v>
      </c>
      <c r="F428" t="s">
        <v>123</v>
      </c>
      <c r="L428">
        <v>35.479999999999997</v>
      </c>
      <c r="N428" t="s">
        <v>660</v>
      </c>
      <c r="O428">
        <v>0</v>
      </c>
      <c r="P428">
        <v>342.51</v>
      </c>
      <c r="Q428" t="s">
        <v>172</v>
      </c>
    </row>
    <row r="429" spans="1:17">
      <c r="A429">
        <v>495</v>
      </c>
      <c r="B429" t="s">
        <v>397</v>
      </c>
      <c r="C429" t="s">
        <v>97</v>
      </c>
      <c r="D429" t="s">
        <v>123</v>
      </c>
      <c r="E429" t="s">
        <v>97</v>
      </c>
      <c r="F429" t="s">
        <v>123</v>
      </c>
      <c r="L429">
        <v>0</v>
      </c>
      <c r="N429" t="s">
        <v>668</v>
      </c>
      <c r="O429">
        <v>0</v>
      </c>
      <c r="P429">
        <v>85.63</v>
      </c>
      <c r="Q429" t="s">
        <v>172</v>
      </c>
    </row>
    <row r="430" spans="1:17">
      <c r="A430">
        <v>503</v>
      </c>
      <c r="B430" t="s">
        <v>397</v>
      </c>
      <c r="C430" t="s">
        <v>46</v>
      </c>
      <c r="D430" t="s">
        <v>123</v>
      </c>
      <c r="E430" t="s">
        <v>46</v>
      </c>
      <c r="F430" t="s">
        <v>123</v>
      </c>
      <c r="L430">
        <v>0</v>
      </c>
      <c r="N430" t="s">
        <v>676</v>
      </c>
      <c r="O430">
        <v>0</v>
      </c>
      <c r="P430">
        <v>85.63</v>
      </c>
      <c r="Q430" t="s">
        <v>172</v>
      </c>
    </row>
    <row r="431" spans="1:17">
      <c r="A431">
        <v>511</v>
      </c>
      <c r="B431" t="s">
        <v>397</v>
      </c>
      <c r="C431" t="s">
        <v>98</v>
      </c>
      <c r="D431" t="s">
        <v>123</v>
      </c>
      <c r="E431" t="s">
        <v>98</v>
      </c>
      <c r="F431" t="s">
        <v>123</v>
      </c>
      <c r="L431">
        <v>34.24</v>
      </c>
      <c r="N431" t="s">
        <v>684</v>
      </c>
      <c r="O431">
        <v>0</v>
      </c>
      <c r="P431">
        <v>85.63</v>
      </c>
      <c r="Q431" t="s">
        <v>172</v>
      </c>
    </row>
    <row r="432" spans="1:17">
      <c r="A432">
        <v>519</v>
      </c>
      <c r="B432" t="s">
        <v>397</v>
      </c>
      <c r="C432" t="s">
        <v>18</v>
      </c>
      <c r="D432" t="s">
        <v>123</v>
      </c>
      <c r="E432" t="s">
        <v>18</v>
      </c>
      <c r="F432" t="s">
        <v>123</v>
      </c>
      <c r="L432">
        <v>1.25</v>
      </c>
      <c r="N432" t="s">
        <v>692</v>
      </c>
      <c r="O432">
        <v>0</v>
      </c>
      <c r="P432">
        <v>85.63</v>
      </c>
      <c r="Q432" t="s">
        <v>172</v>
      </c>
    </row>
    <row r="433" spans="1:17">
      <c r="A433">
        <v>528</v>
      </c>
      <c r="B433" t="s">
        <v>397</v>
      </c>
      <c r="C433" t="s">
        <v>99</v>
      </c>
      <c r="D433" t="s">
        <v>123</v>
      </c>
      <c r="E433" t="s">
        <v>99</v>
      </c>
      <c r="F433" t="s">
        <v>123</v>
      </c>
      <c r="L433">
        <v>2.7</v>
      </c>
      <c r="N433" t="s">
        <v>701</v>
      </c>
      <c r="O433">
        <v>0</v>
      </c>
      <c r="P433">
        <v>599.4</v>
      </c>
      <c r="Q433" t="s">
        <v>172</v>
      </c>
    </row>
    <row r="434" spans="1:17">
      <c r="A434">
        <v>537</v>
      </c>
      <c r="B434" t="s">
        <v>397</v>
      </c>
      <c r="C434" t="s">
        <v>36</v>
      </c>
      <c r="D434" t="s">
        <v>123</v>
      </c>
      <c r="E434" t="s">
        <v>36</v>
      </c>
      <c r="F434" t="s">
        <v>123</v>
      </c>
      <c r="L434">
        <v>0.53</v>
      </c>
      <c r="N434" t="s">
        <v>710</v>
      </c>
      <c r="O434">
        <v>0</v>
      </c>
      <c r="P434">
        <v>85.63</v>
      </c>
      <c r="Q434" t="s">
        <v>172</v>
      </c>
    </row>
    <row r="435" spans="1:17">
      <c r="A435">
        <v>546</v>
      </c>
      <c r="B435" t="s">
        <v>397</v>
      </c>
      <c r="C435" t="s">
        <v>37</v>
      </c>
      <c r="D435" t="s">
        <v>123</v>
      </c>
      <c r="E435" t="s">
        <v>37</v>
      </c>
      <c r="F435" t="s">
        <v>123</v>
      </c>
      <c r="L435">
        <v>0.3</v>
      </c>
      <c r="N435" t="s">
        <v>719</v>
      </c>
      <c r="O435">
        <v>0</v>
      </c>
      <c r="P435">
        <v>85.63</v>
      </c>
      <c r="Q435" t="s">
        <v>172</v>
      </c>
    </row>
    <row r="436" spans="1:17">
      <c r="A436">
        <v>555</v>
      </c>
      <c r="B436" t="s">
        <v>397</v>
      </c>
      <c r="C436" t="s">
        <v>38</v>
      </c>
      <c r="D436" t="s">
        <v>123</v>
      </c>
      <c r="E436" t="s">
        <v>38</v>
      </c>
      <c r="F436" t="s">
        <v>123</v>
      </c>
      <c r="L436">
        <v>0.18</v>
      </c>
      <c r="N436" t="s">
        <v>728</v>
      </c>
      <c r="O436">
        <v>0</v>
      </c>
      <c r="P436">
        <v>85.63</v>
      </c>
      <c r="Q436" t="s">
        <v>172</v>
      </c>
    </row>
    <row r="437" spans="1:17">
      <c r="A437">
        <v>564</v>
      </c>
      <c r="B437" t="s">
        <v>397</v>
      </c>
      <c r="C437" t="s">
        <v>39</v>
      </c>
      <c r="D437" t="s">
        <v>123</v>
      </c>
      <c r="E437" t="s">
        <v>39</v>
      </c>
      <c r="F437" t="s">
        <v>123</v>
      </c>
      <c r="L437">
        <v>0.52</v>
      </c>
      <c r="N437" t="s">
        <v>737</v>
      </c>
      <c r="O437">
        <v>0</v>
      </c>
      <c r="P437">
        <v>85.63</v>
      </c>
      <c r="Q437" t="s">
        <v>172</v>
      </c>
    </row>
    <row r="438" spans="1:17">
      <c r="A438">
        <v>573</v>
      </c>
      <c r="B438" t="s">
        <v>397</v>
      </c>
      <c r="C438" t="s">
        <v>40</v>
      </c>
      <c r="D438" t="s">
        <v>123</v>
      </c>
      <c r="E438" t="s">
        <v>40</v>
      </c>
      <c r="F438" t="s">
        <v>123</v>
      </c>
      <c r="L438">
        <v>1.1299999999999999</v>
      </c>
      <c r="N438" t="s">
        <v>746</v>
      </c>
      <c r="O438">
        <v>0</v>
      </c>
      <c r="P438">
        <v>85.63</v>
      </c>
      <c r="Q438" t="s">
        <v>172</v>
      </c>
    </row>
    <row r="439" spans="1:17">
      <c r="A439">
        <v>582</v>
      </c>
      <c r="B439" t="s">
        <v>397</v>
      </c>
      <c r="C439" t="s">
        <v>41</v>
      </c>
      <c r="D439" t="s">
        <v>123</v>
      </c>
      <c r="E439" t="s">
        <v>41</v>
      </c>
      <c r="F439" t="s">
        <v>123</v>
      </c>
      <c r="L439">
        <v>0.04</v>
      </c>
      <c r="N439" t="s">
        <v>755</v>
      </c>
      <c r="O439">
        <v>0</v>
      </c>
      <c r="P439">
        <v>85.63</v>
      </c>
      <c r="Q439" t="s">
        <v>172</v>
      </c>
    </row>
    <row r="440" spans="1:17">
      <c r="A440">
        <v>591</v>
      </c>
      <c r="B440" t="s">
        <v>397</v>
      </c>
      <c r="C440" t="s">
        <v>42</v>
      </c>
      <c r="D440" t="s">
        <v>123</v>
      </c>
      <c r="E440" t="s">
        <v>42</v>
      </c>
      <c r="F440" t="s">
        <v>123</v>
      </c>
      <c r="L440">
        <v>0</v>
      </c>
      <c r="N440" t="s">
        <v>764</v>
      </c>
      <c r="O440">
        <v>0</v>
      </c>
      <c r="P440">
        <v>85.63</v>
      </c>
      <c r="Q440" t="s">
        <v>172</v>
      </c>
    </row>
    <row r="441" spans="1:17">
      <c r="A441">
        <v>600</v>
      </c>
      <c r="B441" t="s">
        <v>397</v>
      </c>
      <c r="C441" t="s">
        <v>100</v>
      </c>
      <c r="D441" t="s">
        <v>123</v>
      </c>
      <c r="E441" t="s">
        <v>100</v>
      </c>
      <c r="F441" t="s">
        <v>123</v>
      </c>
      <c r="L441">
        <v>0.11</v>
      </c>
      <c r="N441" t="s">
        <v>773</v>
      </c>
      <c r="O441">
        <v>0</v>
      </c>
      <c r="P441">
        <v>171.26</v>
      </c>
      <c r="Q441" t="s">
        <v>172</v>
      </c>
    </row>
    <row r="442" spans="1:17">
      <c r="A442">
        <v>609</v>
      </c>
      <c r="B442" t="s">
        <v>397</v>
      </c>
      <c r="C442" t="s">
        <v>44</v>
      </c>
      <c r="D442" t="s">
        <v>123</v>
      </c>
      <c r="E442" t="s">
        <v>44</v>
      </c>
      <c r="F442" t="s">
        <v>123</v>
      </c>
      <c r="L442">
        <v>0.03</v>
      </c>
      <c r="N442" t="s">
        <v>782</v>
      </c>
      <c r="O442">
        <v>0</v>
      </c>
      <c r="P442">
        <v>85.63</v>
      </c>
      <c r="Q442" t="s">
        <v>172</v>
      </c>
    </row>
    <row r="443" spans="1:17">
      <c r="A443">
        <v>618</v>
      </c>
      <c r="B443" t="s">
        <v>397</v>
      </c>
      <c r="C443" t="s">
        <v>43</v>
      </c>
      <c r="D443" t="s">
        <v>123</v>
      </c>
      <c r="E443" t="s">
        <v>43</v>
      </c>
      <c r="F443" t="s">
        <v>123</v>
      </c>
      <c r="L443">
        <v>0.08</v>
      </c>
      <c r="N443" t="s">
        <v>791</v>
      </c>
      <c r="O443">
        <v>0</v>
      </c>
      <c r="P443">
        <v>85.63</v>
      </c>
      <c r="Q443" t="s">
        <v>172</v>
      </c>
    </row>
    <row r="444" spans="1:17">
      <c r="A444">
        <v>626</v>
      </c>
      <c r="B444" t="s">
        <v>397</v>
      </c>
      <c r="C444" t="s">
        <v>48</v>
      </c>
      <c r="D444" t="s">
        <v>123</v>
      </c>
      <c r="E444" t="s">
        <v>48</v>
      </c>
      <c r="F444" t="s">
        <v>123</v>
      </c>
      <c r="L444">
        <v>0.01</v>
      </c>
      <c r="N444" t="s">
        <v>799</v>
      </c>
      <c r="O444">
        <v>0</v>
      </c>
      <c r="P444">
        <v>0.03</v>
      </c>
      <c r="Q444" t="s">
        <v>172</v>
      </c>
    </row>
    <row r="445" spans="1:17">
      <c r="A445">
        <v>631</v>
      </c>
      <c r="B445" t="s">
        <v>397</v>
      </c>
      <c r="C445" t="s">
        <v>49</v>
      </c>
      <c r="D445" t="s">
        <v>123</v>
      </c>
      <c r="E445" t="s">
        <v>49</v>
      </c>
      <c r="F445" t="s">
        <v>123</v>
      </c>
      <c r="L445">
        <v>20.95</v>
      </c>
      <c r="N445" t="s">
        <v>804</v>
      </c>
      <c r="O445">
        <v>0</v>
      </c>
      <c r="P445">
        <v>85.63</v>
      </c>
      <c r="Q445" t="s">
        <v>172</v>
      </c>
    </row>
    <row r="446" spans="1:17">
      <c r="A446">
        <v>272</v>
      </c>
      <c r="B446" t="s">
        <v>397</v>
      </c>
      <c r="C446" t="s">
        <v>90</v>
      </c>
      <c r="D446" t="s">
        <v>125</v>
      </c>
      <c r="E446" t="s">
        <v>90</v>
      </c>
      <c r="F446" t="s">
        <v>125</v>
      </c>
      <c r="L446">
        <v>3.36</v>
      </c>
      <c r="N446" t="s">
        <v>445</v>
      </c>
      <c r="O446">
        <v>0</v>
      </c>
      <c r="P446">
        <v>113.24</v>
      </c>
      <c r="Q446" t="s">
        <v>172</v>
      </c>
    </row>
    <row r="447" spans="1:17">
      <c r="A447">
        <v>283</v>
      </c>
      <c r="B447" t="s">
        <v>397</v>
      </c>
      <c r="C447" t="s">
        <v>8</v>
      </c>
      <c r="D447" t="s">
        <v>125</v>
      </c>
      <c r="E447" t="s">
        <v>8</v>
      </c>
      <c r="F447" t="s">
        <v>125</v>
      </c>
      <c r="L447">
        <v>0.08</v>
      </c>
      <c r="N447" t="s">
        <v>456</v>
      </c>
      <c r="O447">
        <v>0</v>
      </c>
      <c r="P447">
        <v>113.24</v>
      </c>
      <c r="Q447" t="s">
        <v>172</v>
      </c>
    </row>
    <row r="448" spans="1:17">
      <c r="A448">
        <v>292</v>
      </c>
      <c r="B448" t="s">
        <v>397</v>
      </c>
      <c r="C448" t="s">
        <v>9</v>
      </c>
      <c r="D448" t="s">
        <v>125</v>
      </c>
      <c r="E448" t="s">
        <v>9</v>
      </c>
      <c r="F448" t="s">
        <v>125</v>
      </c>
      <c r="L448">
        <v>0.7</v>
      </c>
      <c r="N448" t="s">
        <v>465</v>
      </c>
      <c r="O448">
        <v>0</v>
      </c>
      <c r="P448">
        <v>113.24</v>
      </c>
      <c r="Q448" t="s">
        <v>172</v>
      </c>
    </row>
    <row r="449" spans="1:17">
      <c r="A449">
        <v>301</v>
      </c>
      <c r="B449" t="s">
        <v>397</v>
      </c>
      <c r="C449" t="s">
        <v>10</v>
      </c>
      <c r="D449" t="s">
        <v>125</v>
      </c>
      <c r="E449" t="s">
        <v>10</v>
      </c>
      <c r="F449" t="s">
        <v>125</v>
      </c>
      <c r="L449">
        <v>1.26</v>
      </c>
      <c r="N449" t="s">
        <v>474</v>
      </c>
      <c r="O449">
        <v>0</v>
      </c>
      <c r="P449">
        <v>113.24</v>
      </c>
      <c r="Q449" t="s">
        <v>172</v>
      </c>
    </row>
    <row r="450" spans="1:17">
      <c r="A450">
        <v>310</v>
      </c>
      <c r="B450" t="s">
        <v>397</v>
      </c>
      <c r="C450" t="s">
        <v>12</v>
      </c>
      <c r="D450" t="s">
        <v>125</v>
      </c>
      <c r="E450" t="s">
        <v>12</v>
      </c>
      <c r="F450" t="s">
        <v>125</v>
      </c>
      <c r="L450">
        <v>0.71</v>
      </c>
      <c r="N450" t="s">
        <v>483</v>
      </c>
      <c r="O450">
        <v>0</v>
      </c>
      <c r="P450">
        <v>113.24</v>
      </c>
      <c r="Q450" t="s">
        <v>172</v>
      </c>
    </row>
    <row r="451" spans="1:17">
      <c r="A451">
        <v>319</v>
      </c>
      <c r="B451" t="s">
        <v>397</v>
      </c>
      <c r="C451" t="s">
        <v>14</v>
      </c>
      <c r="D451" t="s">
        <v>125</v>
      </c>
      <c r="E451" t="s">
        <v>14</v>
      </c>
      <c r="F451" t="s">
        <v>125</v>
      </c>
      <c r="L451">
        <v>0.08</v>
      </c>
      <c r="N451" t="s">
        <v>492</v>
      </c>
      <c r="O451">
        <v>0</v>
      </c>
      <c r="P451">
        <v>113.24</v>
      </c>
      <c r="Q451" t="s">
        <v>172</v>
      </c>
    </row>
    <row r="452" spans="1:17">
      <c r="A452">
        <v>328</v>
      </c>
      <c r="B452" t="s">
        <v>397</v>
      </c>
      <c r="C452" t="s">
        <v>16</v>
      </c>
      <c r="D452" t="s">
        <v>125</v>
      </c>
      <c r="E452" t="s">
        <v>16</v>
      </c>
      <c r="F452" t="s">
        <v>125</v>
      </c>
      <c r="L452">
        <v>0.53</v>
      </c>
      <c r="N452" t="s">
        <v>501</v>
      </c>
      <c r="O452">
        <v>0</v>
      </c>
      <c r="P452">
        <v>113.24</v>
      </c>
      <c r="Q452" t="s">
        <v>172</v>
      </c>
    </row>
    <row r="453" spans="1:17">
      <c r="A453">
        <v>337</v>
      </c>
      <c r="B453" t="s">
        <v>397</v>
      </c>
      <c r="C453" t="s">
        <v>91</v>
      </c>
      <c r="D453" t="s">
        <v>125</v>
      </c>
      <c r="E453" t="s">
        <v>91</v>
      </c>
      <c r="F453" t="s">
        <v>125</v>
      </c>
      <c r="L453">
        <v>2.9</v>
      </c>
      <c r="N453" t="s">
        <v>510</v>
      </c>
      <c r="O453">
        <v>0</v>
      </c>
      <c r="P453">
        <v>452.94</v>
      </c>
      <c r="Q453" t="s">
        <v>172</v>
      </c>
    </row>
    <row r="454" spans="1:17">
      <c r="A454">
        <v>346</v>
      </c>
      <c r="B454" t="s">
        <v>397</v>
      </c>
      <c r="C454" t="s">
        <v>19</v>
      </c>
      <c r="D454" t="s">
        <v>125</v>
      </c>
      <c r="E454" t="s">
        <v>19</v>
      </c>
      <c r="F454" t="s">
        <v>125</v>
      </c>
      <c r="L454">
        <v>1.42</v>
      </c>
      <c r="N454" t="s">
        <v>519</v>
      </c>
      <c r="O454">
        <v>0</v>
      </c>
      <c r="P454">
        <v>113.24</v>
      </c>
      <c r="Q454" t="s">
        <v>172</v>
      </c>
    </row>
    <row r="455" spans="1:17">
      <c r="A455">
        <v>355</v>
      </c>
      <c r="B455" t="s">
        <v>397</v>
      </c>
      <c r="C455" t="s">
        <v>21</v>
      </c>
      <c r="D455" t="s">
        <v>125</v>
      </c>
      <c r="E455" t="s">
        <v>21</v>
      </c>
      <c r="F455" t="s">
        <v>125</v>
      </c>
      <c r="L455">
        <v>0.97</v>
      </c>
      <c r="N455" t="s">
        <v>528</v>
      </c>
      <c r="O455">
        <v>0</v>
      </c>
      <c r="P455">
        <v>113.24</v>
      </c>
      <c r="Q455" t="s">
        <v>172</v>
      </c>
    </row>
    <row r="456" spans="1:17">
      <c r="A456">
        <v>364</v>
      </c>
      <c r="B456" t="s">
        <v>397</v>
      </c>
      <c r="C456" t="s">
        <v>23</v>
      </c>
      <c r="D456" t="s">
        <v>125</v>
      </c>
      <c r="E456" t="s">
        <v>23</v>
      </c>
      <c r="F456" t="s">
        <v>125</v>
      </c>
      <c r="L456">
        <v>0.4</v>
      </c>
      <c r="N456" t="s">
        <v>537</v>
      </c>
      <c r="O456">
        <v>0</v>
      </c>
      <c r="P456">
        <v>113.24</v>
      </c>
      <c r="Q456" t="s">
        <v>172</v>
      </c>
    </row>
    <row r="457" spans="1:17">
      <c r="A457">
        <v>373</v>
      </c>
      <c r="B457" t="s">
        <v>397</v>
      </c>
      <c r="C457" t="s">
        <v>25</v>
      </c>
      <c r="D457" t="s">
        <v>125</v>
      </c>
      <c r="E457" t="s">
        <v>25</v>
      </c>
      <c r="F457" t="s">
        <v>125</v>
      </c>
      <c r="L457">
        <v>0.11</v>
      </c>
      <c r="N457" t="s">
        <v>546</v>
      </c>
      <c r="O457">
        <v>0</v>
      </c>
      <c r="P457">
        <v>113.24</v>
      </c>
      <c r="Q457" t="s">
        <v>172</v>
      </c>
    </row>
    <row r="458" spans="1:17">
      <c r="A458">
        <v>382</v>
      </c>
      <c r="B458" t="s">
        <v>397</v>
      </c>
      <c r="C458" t="s">
        <v>92</v>
      </c>
      <c r="D458" t="s">
        <v>125</v>
      </c>
      <c r="E458" t="s">
        <v>92</v>
      </c>
      <c r="F458" t="s">
        <v>125</v>
      </c>
      <c r="L458">
        <v>2.72</v>
      </c>
      <c r="N458" t="s">
        <v>555</v>
      </c>
      <c r="O458">
        <v>0</v>
      </c>
      <c r="P458">
        <v>792.65</v>
      </c>
      <c r="Q458" t="s">
        <v>172</v>
      </c>
    </row>
    <row r="459" spans="1:17">
      <c r="A459">
        <v>391</v>
      </c>
      <c r="B459" t="s">
        <v>397</v>
      </c>
      <c r="C459" t="s">
        <v>26</v>
      </c>
      <c r="D459" t="s">
        <v>125</v>
      </c>
      <c r="E459" t="s">
        <v>26</v>
      </c>
      <c r="F459" t="s">
        <v>125</v>
      </c>
      <c r="L459">
        <v>0</v>
      </c>
      <c r="N459" t="s">
        <v>564</v>
      </c>
      <c r="O459">
        <v>0</v>
      </c>
      <c r="P459">
        <v>113.24</v>
      </c>
      <c r="Q459" t="s">
        <v>172</v>
      </c>
    </row>
    <row r="460" spans="1:17">
      <c r="A460">
        <v>400</v>
      </c>
      <c r="B460" t="s">
        <v>397</v>
      </c>
      <c r="C460" t="s">
        <v>27</v>
      </c>
      <c r="D460" t="s">
        <v>125</v>
      </c>
      <c r="E460" t="s">
        <v>27</v>
      </c>
      <c r="F460" t="s">
        <v>125</v>
      </c>
      <c r="L460">
        <v>0</v>
      </c>
      <c r="N460" t="s">
        <v>573</v>
      </c>
      <c r="O460">
        <v>0</v>
      </c>
      <c r="P460">
        <v>113.24</v>
      </c>
      <c r="Q460" t="s">
        <v>172</v>
      </c>
    </row>
    <row r="461" spans="1:17">
      <c r="A461">
        <v>409</v>
      </c>
      <c r="B461" t="s">
        <v>397</v>
      </c>
      <c r="C461" t="s">
        <v>93</v>
      </c>
      <c r="D461" t="s">
        <v>125</v>
      </c>
      <c r="E461" t="s">
        <v>93</v>
      </c>
      <c r="F461" t="s">
        <v>125</v>
      </c>
      <c r="L461">
        <v>0</v>
      </c>
      <c r="N461" t="s">
        <v>582</v>
      </c>
      <c r="O461">
        <v>0</v>
      </c>
      <c r="P461">
        <v>113.24</v>
      </c>
      <c r="Q461" t="s">
        <v>172</v>
      </c>
    </row>
    <row r="462" spans="1:17">
      <c r="A462">
        <v>418</v>
      </c>
      <c r="B462" t="s">
        <v>397</v>
      </c>
      <c r="C462" t="s">
        <v>33</v>
      </c>
      <c r="D462" t="s">
        <v>125</v>
      </c>
      <c r="E462" t="s">
        <v>33</v>
      </c>
      <c r="F462" t="s">
        <v>125</v>
      </c>
      <c r="L462">
        <v>1.36</v>
      </c>
      <c r="N462" t="s">
        <v>591</v>
      </c>
      <c r="O462">
        <v>0</v>
      </c>
      <c r="P462">
        <v>113.24</v>
      </c>
      <c r="Q462" t="s">
        <v>172</v>
      </c>
    </row>
    <row r="463" spans="1:17">
      <c r="A463">
        <v>427</v>
      </c>
      <c r="B463" t="s">
        <v>397</v>
      </c>
      <c r="C463" t="s">
        <v>34</v>
      </c>
      <c r="D463" t="s">
        <v>125</v>
      </c>
      <c r="E463" t="s">
        <v>34</v>
      </c>
      <c r="F463" t="s">
        <v>125</v>
      </c>
      <c r="L463">
        <v>0</v>
      </c>
      <c r="N463" t="s">
        <v>600</v>
      </c>
      <c r="O463">
        <v>0</v>
      </c>
      <c r="P463">
        <v>113.24</v>
      </c>
      <c r="Q463" t="s">
        <v>172</v>
      </c>
    </row>
    <row r="464" spans="1:17">
      <c r="A464">
        <v>436</v>
      </c>
      <c r="B464" t="s">
        <v>397</v>
      </c>
      <c r="C464" t="s">
        <v>35</v>
      </c>
      <c r="D464" t="s">
        <v>125</v>
      </c>
      <c r="E464" t="s">
        <v>35</v>
      </c>
      <c r="F464" t="s">
        <v>125</v>
      </c>
      <c r="L464">
        <v>1.36</v>
      </c>
      <c r="N464" t="s">
        <v>609</v>
      </c>
      <c r="O464">
        <v>0</v>
      </c>
      <c r="P464">
        <v>113.24</v>
      </c>
      <c r="Q464" t="s">
        <v>172</v>
      </c>
    </row>
    <row r="465" spans="1:17">
      <c r="A465">
        <v>445</v>
      </c>
      <c r="B465" t="s">
        <v>397</v>
      </c>
      <c r="C465" t="s">
        <v>28</v>
      </c>
      <c r="D465" t="s">
        <v>125</v>
      </c>
      <c r="E465" t="s">
        <v>28</v>
      </c>
      <c r="F465" t="s">
        <v>125</v>
      </c>
      <c r="L465">
        <v>0</v>
      </c>
      <c r="N465" t="s">
        <v>618</v>
      </c>
      <c r="O465">
        <v>0</v>
      </c>
      <c r="P465">
        <v>113.24</v>
      </c>
      <c r="Q465" t="s">
        <v>172</v>
      </c>
    </row>
    <row r="466" spans="1:17">
      <c r="A466">
        <v>454</v>
      </c>
      <c r="B466" t="s">
        <v>397</v>
      </c>
      <c r="C466" t="s">
        <v>94</v>
      </c>
      <c r="D466" t="s">
        <v>125</v>
      </c>
      <c r="E466" t="s">
        <v>94</v>
      </c>
      <c r="F466" t="s">
        <v>125</v>
      </c>
      <c r="L466">
        <v>1.19</v>
      </c>
      <c r="N466" t="s">
        <v>627</v>
      </c>
      <c r="O466">
        <v>0</v>
      </c>
      <c r="P466">
        <v>339.71</v>
      </c>
      <c r="Q466" t="s">
        <v>172</v>
      </c>
    </row>
    <row r="467" spans="1:17">
      <c r="A467">
        <v>463</v>
      </c>
      <c r="B467" t="s">
        <v>397</v>
      </c>
      <c r="C467" t="s">
        <v>95</v>
      </c>
      <c r="D467" t="s">
        <v>125</v>
      </c>
      <c r="E467" t="s">
        <v>95</v>
      </c>
      <c r="F467" t="s">
        <v>125</v>
      </c>
      <c r="L467">
        <v>0.73</v>
      </c>
      <c r="N467" t="s">
        <v>636</v>
      </c>
      <c r="O467">
        <v>0</v>
      </c>
      <c r="P467">
        <v>113.24</v>
      </c>
      <c r="Q467" t="s">
        <v>172</v>
      </c>
    </row>
    <row r="468" spans="1:17">
      <c r="A468">
        <v>472</v>
      </c>
      <c r="B468" t="s">
        <v>397</v>
      </c>
      <c r="C468" t="s">
        <v>30</v>
      </c>
      <c r="D468" t="s">
        <v>125</v>
      </c>
      <c r="E468" t="s">
        <v>30</v>
      </c>
      <c r="F468" t="s">
        <v>125</v>
      </c>
      <c r="L468">
        <v>0.46</v>
      </c>
      <c r="N468" t="s">
        <v>645</v>
      </c>
      <c r="O468">
        <v>0</v>
      </c>
      <c r="P468">
        <v>113.24</v>
      </c>
      <c r="Q468" t="s">
        <v>172</v>
      </c>
    </row>
    <row r="469" spans="1:17">
      <c r="A469">
        <v>481</v>
      </c>
      <c r="B469" t="s">
        <v>397</v>
      </c>
      <c r="C469" t="s">
        <v>31</v>
      </c>
      <c r="D469" t="s">
        <v>125</v>
      </c>
      <c r="E469" t="s">
        <v>31</v>
      </c>
      <c r="F469" t="s">
        <v>125</v>
      </c>
      <c r="L469">
        <v>0</v>
      </c>
      <c r="N469" t="s">
        <v>654</v>
      </c>
      <c r="O469">
        <v>0</v>
      </c>
      <c r="P469">
        <v>113.24</v>
      </c>
      <c r="Q469" t="s">
        <v>172</v>
      </c>
    </row>
    <row r="470" spans="1:17">
      <c r="A470">
        <v>489</v>
      </c>
      <c r="B470" t="s">
        <v>397</v>
      </c>
      <c r="C470" t="s">
        <v>96</v>
      </c>
      <c r="D470" t="s">
        <v>125</v>
      </c>
      <c r="E470" t="s">
        <v>96</v>
      </c>
      <c r="F470" t="s">
        <v>125</v>
      </c>
      <c r="L470">
        <v>102.14</v>
      </c>
      <c r="N470" t="s">
        <v>662</v>
      </c>
      <c r="O470">
        <v>0</v>
      </c>
      <c r="P470">
        <v>452.94</v>
      </c>
      <c r="Q470" t="s">
        <v>172</v>
      </c>
    </row>
    <row r="471" spans="1:17">
      <c r="A471">
        <v>497</v>
      </c>
      <c r="B471" t="s">
        <v>397</v>
      </c>
      <c r="C471" t="s">
        <v>97</v>
      </c>
      <c r="D471" t="s">
        <v>125</v>
      </c>
      <c r="E471" t="s">
        <v>97</v>
      </c>
      <c r="F471" t="s">
        <v>125</v>
      </c>
      <c r="L471">
        <v>0</v>
      </c>
      <c r="N471" t="s">
        <v>670</v>
      </c>
      <c r="O471">
        <v>0</v>
      </c>
      <c r="P471">
        <v>113.24</v>
      </c>
      <c r="Q471" t="s">
        <v>172</v>
      </c>
    </row>
    <row r="472" spans="1:17">
      <c r="A472">
        <v>505</v>
      </c>
      <c r="B472" t="s">
        <v>397</v>
      </c>
      <c r="C472" t="s">
        <v>46</v>
      </c>
      <c r="D472" t="s">
        <v>125</v>
      </c>
      <c r="E472" t="s">
        <v>46</v>
      </c>
      <c r="F472" t="s">
        <v>125</v>
      </c>
      <c r="L472">
        <v>0</v>
      </c>
      <c r="N472" t="s">
        <v>678</v>
      </c>
      <c r="O472">
        <v>0</v>
      </c>
      <c r="P472">
        <v>113.24</v>
      </c>
      <c r="Q472" t="s">
        <v>172</v>
      </c>
    </row>
    <row r="473" spans="1:17">
      <c r="A473">
        <v>513</v>
      </c>
      <c r="B473" t="s">
        <v>397</v>
      </c>
      <c r="C473" t="s">
        <v>98</v>
      </c>
      <c r="D473" t="s">
        <v>125</v>
      </c>
      <c r="E473" t="s">
        <v>98</v>
      </c>
      <c r="F473" t="s">
        <v>125</v>
      </c>
      <c r="L473">
        <v>99.88</v>
      </c>
      <c r="N473" t="s">
        <v>686</v>
      </c>
      <c r="O473">
        <v>0</v>
      </c>
      <c r="P473">
        <v>113.24</v>
      </c>
      <c r="Q473" t="s">
        <v>172</v>
      </c>
    </row>
    <row r="474" spans="1:17">
      <c r="A474">
        <v>521</v>
      </c>
      <c r="B474" t="s">
        <v>397</v>
      </c>
      <c r="C474" t="s">
        <v>18</v>
      </c>
      <c r="D474" t="s">
        <v>125</v>
      </c>
      <c r="E474" t="s">
        <v>18</v>
      </c>
      <c r="F474" t="s">
        <v>125</v>
      </c>
      <c r="L474">
        <v>2.2599999999999998</v>
      </c>
      <c r="N474" t="s">
        <v>694</v>
      </c>
      <c r="O474">
        <v>0</v>
      </c>
      <c r="P474">
        <v>113.24</v>
      </c>
      <c r="Q474" t="s">
        <v>172</v>
      </c>
    </row>
    <row r="475" spans="1:17">
      <c r="A475">
        <v>530</v>
      </c>
      <c r="B475" t="s">
        <v>397</v>
      </c>
      <c r="C475" t="s">
        <v>99</v>
      </c>
      <c r="D475" t="s">
        <v>125</v>
      </c>
      <c r="E475" t="s">
        <v>99</v>
      </c>
      <c r="F475" t="s">
        <v>125</v>
      </c>
      <c r="L475">
        <v>0.85</v>
      </c>
      <c r="N475" t="s">
        <v>703</v>
      </c>
      <c r="O475">
        <v>0</v>
      </c>
      <c r="P475">
        <v>792.65</v>
      </c>
      <c r="Q475" t="s">
        <v>172</v>
      </c>
    </row>
    <row r="476" spans="1:17">
      <c r="A476">
        <v>539</v>
      </c>
      <c r="B476" t="s">
        <v>397</v>
      </c>
      <c r="C476" t="s">
        <v>36</v>
      </c>
      <c r="D476" t="s">
        <v>125</v>
      </c>
      <c r="E476" t="s">
        <v>36</v>
      </c>
      <c r="F476" t="s">
        <v>125</v>
      </c>
      <c r="L476">
        <v>0.16</v>
      </c>
      <c r="N476" t="s">
        <v>712</v>
      </c>
      <c r="O476">
        <v>0</v>
      </c>
      <c r="P476">
        <v>113.24</v>
      </c>
      <c r="Q476" t="s">
        <v>172</v>
      </c>
    </row>
    <row r="477" spans="1:17">
      <c r="A477">
        <v>548</v>
      </c>
      <c r="B477" t="s">
        <v>397</v>
      </c>
      <c r="C477" t="s">
        <v>37</v>
      </c>
      <c r="D477" t="s">
        <v>125</v>
      </c>
      <c r="E477" t="s">
        <v>37</v>
      </c>
      <c r="F477" t="s">
        <v>125</v>
      </c>
      <c r="L477">
        <v>0.02</v>
      </c>
      <c r="N477" t="s">
        <v>721</v>
      </c>
      <c r="O477">
        <v>0</v>
      </c>
      <c r="P477">
        <v>113.24</v>
      </c>
      <c r="Q477" t="s">
        <v>172</v>
      </c>
    </row>
    <row r="478" spans="1:17">
      <c r="A478">
        <v>557</v>
      </c>
      <c r="B478" t="s">
        <v>397</v>
      </c>
      <c r="C478" t="s">
        <v>38</v>
      </c>
      <c r="D478" t="s">
        <v>125</v>
      </c>
      <c r="E478" t="s">
        <v>38</v>
      </c>
      <c r="F478" t="s">
        <v>125</v>
      </c>
      <c r="L478">
        <v>0.11</v>
      </c>
      <c r="N478" t="s">
        <v>730</v>
      </c>
      <c r="O478">
        <v>0</v>
      </c>
      <c r="P478">
        <v>113.24</v>
      </c>
      <c r="Q478" t="s">
        <v>172</v>
      </c>
    </row>
    <row r="479" spans="1:17">
      <c r="A479">
        <v>566</v>
      </c>
      <c r="B479" t="s">
        <v>397</v>
      </c>
      <c r="C479" t="s">
        <v>39</v>
      </c>
      <c r="D479" t="s">
        <v>125</v>
      </c>
      <c r="E479" t="s">
        <v>39</v>
      </c>
      <c r="F479" t="s">
        <v>125</v>
      </c>
      <c r="L479">
        <v>0.16</v>
      </c>
      <c r="N479" t="s">
        <v>739</v>
      </c>
      <c r="O479">
        <v>0</v>
      </c>
      <c r="P479">
        <v>113.24</v>
      </c>
      <c r="Q479" t="s">
        <v>172</v>
      </c>
    </row>
    <row r="480" spans="1:17">
      <c r="A480">
        <v>575</v>
      </c>
      <c r="B480" t="s">
        <v>397</v>
      </c>
      <c r="C480" t="s">
        <v>40</v>
      </c>
      <c r="D480" t="s">
        <v>125</v>
      </c>
      <c r="E480" t="s">
        <v>40</v>
      </c>
      <c r="F480" t="s">
        <v>125</v>
      </c>
      <c r="L480">
        <v>0.37</v>
      </c>
      <c r="N480" t="s">
        <v>748</v>
      </c>
      <c r="O480">
        <v>0</v>
      </c>
      <c r="P480">
        <v>113.24</v>
      </c>
      <c r="Q480" t="s">
        <v>172</v>
      </c>
    </row>
    <row r="481" spans="1:17">
      <c r="A481">
        <v>584</v>
      </c>
      <c r="B481" t="s">
        <v>397</v>
      </c>
      <c r="C481" t="s">
        <v>41</v>
      </c>
      <c r="D481" t="s">
        <v>125</v>
      </c>
      <c r="E481" t="s">
        <v>41</v>
      </c>
      <c r="F481" t="s">
        <v>125</v>
      </c>
      <c r="L481">
        <v>0.03</v>
      </c>
      <c r="N481" t="s">
        <v>757</v>
      </c>
      <c r="O481">
        <v>0</v>
      </c>
      <c r="P481">
        <v>113.24</v>
      </c>
      <c r="Q481" t="s">
        <v>172</v>
      </c>
    </row>
    <row r="482" spans="1:17">
      <c r="A482">
        <v>593</v>
      </c>
      <c r="B482" t="s">
        <v>397</v>
      </c>
      <c r="C482" t="s">
        <v>42</v>
      </c>
      <c r="D482" t="s">
        <v>125</v>
      </c>
      <c r="E482" t="s">
        <v>42</v>
      </c>
      <c r="F482" t="s">
        <v>125</v>
      </c>
      <c r="L482">
        <v>0</v>
      </c>
      <c r="N482" t="s">
        <v>766</v>
      </c>
      <c r="O482">
        <v>0</v>
      </c>
      <c r="P482">
        <v>113.24</v>
      </c>
      <c r="Q482" t="s">
        <v>172</v>
      </c>
    </row>
    <row r="483" spans="1:17">
      <c r="A483">
        <v>602</v>
      </c>
      <c r="B483" t="s">
        <v>397</v>
      </c>
      <c r="C483" t="s">
        <v>100</v>
      </c>
      <c r="D483" t="s">
        <v>125</v>
      </c>
      <c r="E483" t="s">
        <v>100</v>
      </c>
      <c r="F483" t="s">
        <v>125</v>
      </c>
      <c r="L483">
        <v>7.0000000000000007E-2</v>
      </c>
      <c r="N483" t="s">
        <v>775</v>
      </c>
      <c r="O483">
        <v>0</v>
      </c>
      <c r="P483">
        <v>226.47</v>
      </c>
      <c r="Q483" t="s">
        <v>172</v>
      </c>
    </row>
    <row r="484" spans="1:17">
      <c r="A484">
        <v>611</v>
      </c>
      <c r="B484" t="s">
        <v>397</v>
      </c>
      <c r="C484" t="s">
        <v>44</v>
      </c>
      <c r="D484" t="s">
        <v>125</v>
      </c>
      <c r="E484" t="s">
        <v>44</v>
      </c>
      <c r="F484" t="s">
        <v>125</v>
      </c>
      <c r="L484">
        <v>0.02</v>
      </c>
      <c r="N484" t="s">
        <v>784</v>
      </c>
      <c r="O484">
        <v>0</v>
      </c>
      <c r="P484">
        <v>113.24</v>
      </c>
      <c r="Q484" t="s">
        <v>172</v>
      </c>
    </row>
    <row r="485" spans="1:17">
      <c r="A485">
        <v>620</v>
      </c>
      <c r="B485" t="s">
        <v>397</v>
      </c>
      <c r="C485" t="s">
        <v>43</v>
      </c>
      <c r="D485" t="s">
        <v>125</v>
      </c>
      <c r="E485" t="s">
        <v>43</v>
      </c>
      <c r="F485" t="s">
        <v>125</v>
      </c>
      <c r="L485">
        <v>0.05</v>
      </c>
      <c r="N485" t="s">
        <v>793</v>
      </c>
      <c r="O485">
        <v>0</v>
      </c>
      <c r="P485">
        <v>113.24</v>
      </c>
      <c r="Q485" t="s">
        <v>172</v>
      </c>
    </row>
    <row r="486" spans="1:17">
      <c r="A486">
        <v>273</v>
      </c>
      <c r="B486" t="s">
        <v>397</v>
      </c>
      <c r="C486" t="s">
        <v>90</v>
      </c>
      <c r="D486" t="s">
        <v>65</v>
      </c>
      <c r="E486" t="s">
        <v>90</v>
      </c>
      <c r="F486" t="s">
        <v>65</v>
      </c>
      <c r="L486">
        <v>2.35</v>
      </c>
      <c r="N486" t="s">
        <v>446</v>
      </c>
      <c r="O486">
        <v>0</v>
      </c>
      <c r="P486">
        <v>114.42</v>
      </c>
      <c r="Q486" t="s">
        <v>172</v>
      </c>
    </row>
    <row r="487" spans="1:17">
      <c r="A487">
        <v>284</v>
      </c>
      <c r="B487" t="s">
        <v>397</v>
      </c>
      <c r="C487" t="s">
        <v>8</v>
      </c>
      <c r="D487" t="s">
        <v>65</v>
      </c>
      <c r="E487" t="s">
        <v>8</v>
      </c>
      <c r="F487" t="s">
        <v>65</v>
      </c>
      <c r="L487">
        <v>0.08</v>
      </c>
      <c r="N487" t="s">
        <v>457</v>
      </c>
      <c r="O487">
        <v>0</v>
      </c>
      <c r="P487">
        <v>114.42</v>
      </c>
      <c r="Q487" t="s">
        <v>172</v>
      </c>
    </row>
    <row r="488" spans="1:17">
      <c r="A488">
        <v>293</v>
      </c>
      <c r="B488" t="s">
        <v>397</v>
      </c>
      <c r="C488" t="s">
        <v>9</v>
      </c>
      <c r="D488" t="s">
        <v>65</v>
      </c>
      <c r="E488" t="s">
        <v>9</v>
      </c>
      <c r="F488" t="s">
        <v>65</v>
      </c>
      <c r="L488">
        <v>0.49</v>
      </c>
      <c r="N488" t="s">
        <v>466</v>
      </c>
      <c r="O488">
        <v>0</v>
      </c>
      <c r="P488">
        <v>114.42</v>
      </c>
      <c r="Q488" t="s">
        <v>172</v>
      </c>
    </row>
    <row r="489" spans="1:17">
      <c r="A489">
        <v>302</v>
      </c>
      <c r="B489" t="s">
        <v>397</v>
      </c>
      <c r="C489" t="s">
        <v>10</v>
      </c>
      <c r="D489" t="s">
        <v>65</v>
      </c>
      <c r="E489" t="s">
        <v>10</v>
      </c>
      <c r="F489" t="s">
        <v>65</v>
      </c>
      <c r="L489">
        <v>0.76</v>
      </c>
      <c r="N489" t="s">
        <v>475</v>
      </c>
      <c r="O489">
        <v>0</v>
      </c>
      <c r="P489">
        <v>114.42</v>
      </c>
      <c r="Q489" t="s">
        <v>172</v>
      </c>
    </row>
    <row r="490" spans="1:17">
      <c r="A490">
        <v>311</v>
      </c>
      <c r="B490" t="s">
        <v>397</v>
      </c>
      <c r="C490" t="s">
        <v>12</v>
      </c>
      <c r="D490" t="s">
        <v>65</v>
      </c>
      <c r="E490" t="s">
        <v>12</v>
      </c>
      <c r="F490" t="s">
        <v>65</v>
      </c>
      <c r="L490">
        <v>0.55000000000000004</v>
      </c>
      <c r="N490" t="s">
        <v>484</v>
      </c>
      <c r="O490">
        <v>0</v>
      </c>
      <c r="P490">
        <v>114.42</v>
      </c>
      <c r="Q490" t="s">
        <v>172</v>
      </c>
    </row>
    <row r="491" spans="1:17">
      <c r="A491">
        <v>320</v>
      </c>
      <c r="B491" t="s">
        <v>397</v>
      </c>
      <c r="C491" t="s">
        <v>14</v>
      </c>
      <c r="D491" t="s">
        <v>65</v>
      </c>
      <c r="E491" t="s">
        <v>14</v>
      </c>
      <c r="F491" t="s">
        <v>65</v>
      </c>
      <c r="L491">
        <v>0.08</v>
      </c>
      <c r="N491" t="s">
        <v>493</v>
      </c>
      <c r="O491">
        <v>0</v>
      </c>
      <c r="P491">
        <v>114.42</v>
      </c>
      <c r="Q491" t="s">
        <v>172</v>
      </c>
    </row>
    <row r="492" spans="1:17">
      <c r="A492">
        <v>329</v>
      </c>
      <c r="B492" t="s">
        <v>397</v>
      </c>
      <c r="C492" t="s">
        <v>16</v>
      </c>
      <c r="D492" t="s">
        <v>65</v>
      </c>
      <c r="E492" t="s">
        <v>16</v>
      </c>
      <c r="F492" t="s">
        <v>65</v>
      </c>
      <c r="L492">
        <v>0.38</v>
      </c>
      <c r="N492" t="s">
        <v>502</v>
      </c>
      <c r="O492">
        <v>0</v>
      </c>
      <c r="P492">
        <v>114.42</v>
      </c>
      <c r="Q492" t="s">
        <v>172</v>
      </c>
    </row>
    <row r="493" spans="1:17">
      <c r="A493">
        <v>338</v>
      </c>
      <c r="B493" t="s">
        <v>397</v>
      </c>
      <c r="C493" t="s">
        <v>91</v>
      </c>
      <c r="D493" t="s">
        <v>65</v>
      </c>
      <c r="E493" t="s">
        <v>91</v>
      </c>
      <c r="F493" t="s">
        <v>65</v>
      </c>
      <c r="L493">
        <v>2.66</v>
      </c>
      <c r="N493" t="s">
        <v>511</v>
      </c>
      <c r="O493">
        <v>0</v>
      </c>
      <c r="P493">
        <v>457.68</v>
      </c>
      <c r="Q493" t="s">
        <v>172</v>
      </c>
    </row>
    <row r="494" spans="1:17">
      <c r="A494">
        <v>347</v>
      </c>
      <c r="B494" t="s">
        <v>397</v>
      </c>
      <c r="C494" t="s">
        <v>19</v>
      </c>
      <c r="D494" t="s">
        <v>65</v>
      </c>
      <c r="E494" t="s">
        <v>19</v>
      </c>
      <c r="F494" t="s">
        <v>65</v>
      </c>
      <c r="L494">
        <v>1.32</v>
      </c>
      <c r="N494" t="s">
        <v>520</v>
      </c>
      <c r="O494">
        <v>0</v>
      </c>
      <c r="P494">
        <v>114.42</v>
      </c>
      <c r="Q494" t="s">
        <v>172</v>
      </c>
    </row>
    <row r="495" spans="1:17">
      <c r="A495">
        <v>356</v>
      </c>
      <c r="B495" t="s">
        <v>397</v>
      </c>
      <c r="C495" t="s">
        <v>21</v>
      </c>
      <c r="D495" t="s">
        <v>65</v>
      </c>
      <c r="E495" t="s">
        <v>21</v>
      </c>
      <c r="F495" t="s">
        <v>65</v>
      </c>
      <c r="L495">
        <v>0.79</v>
      </c>
      <c r="N495" t="s">
        <v>529</v>
      </c>
      <c r="O495">
        <v>0</v>
      </c>
      <c r="P495">
        <v>114.42</v>
      </c>
      <c r="Q495" t="s">
        <v>172</v>
      </c>
    </row>
    <row r="496" spans="1:17">
      <c r="A496">
        <v>365</v>
      </c>
      <c r="B496" t="s">
        <v>397</v>
      </c>
      <c r="C496" t="s">
        <v>23</v>
      </c>
      <c r="D496" t="s">
        <v>65</v>
      </c>
      <c r="E496" t="s">
        <v>23</v>
      </c>
      <c r="F496" t="s">
        <v>65</v>
      </c>
      <c r="L496">
        <v>0.43</v>
      </c>
      <c r="N496" t="s">
        <v>538</v>
      </c>
      <c r="O496">
        <v>0</v>
      </c>
      <c r="P496">
        <v>114.42</v>
      </c>
      <c r="Q496" t="s">
        <v>172</v>
      </c>
    </row>
    <row r="497" spans="1:17">
      <c r="A497">
        <v>374</v>
      </c>
      <c r="B497" t="s">
        <v>397</v>
      </c>
      <c r="C497" t="s">
        <v>25</v>
      </c>
      <c r="D497" t="s">
        <v>65</v>
      </c>
      <c r="E497" t="s">
        <v>25</v>
      </c>
      <c r="F497" t="s">
        <v>65</v>
      </c>
      <c r="L497">
        <v>0.11</v>
      </c>
      <c r="N497" t="s">
        <v>547</v>
      </c>
      <c r="O497">
        <v>0</v>
      </c>
      <c r="P497">
        <v>114.42</v>
      </c>
      <c r="Q497" t="s">
        <v>172</v>
      </c>
    </row>
    <row r="498" spans="1:17">
      <c r="A498">
        <v>383</v>
      </c>
      <c r="B498" t="s">
        <v>397</v>
      </c>
      <c r="C498" t="s">
        <v>92</v>
      </c>
      <c r="D498" t="s">
        <v>65</v>
      </c>
      <c r="E498" t="s">
        <v>92</v>
      </c>
      <c r="F498" t="s">
        <v>65</v>
      </c>
      <c r="L498">
        <v>3.1</v>
      </c>
      <c r="N498" t="s">
        <v>556</v>
      </c>
      <c r="O498">
        <v>0</v>
      </c>
      <c r="P498">
        <v>800.93</v>
      </c>
      <c r="Q498" t="s">
        <v>172</v>
      </c>
    </row>
    <row r="499" spans="1:17">
      <c r="A499">
        <v>392</v>
      </c>
      <c r="B499" t="s">
        <v>397</v>
      </c>
      <c r="C499" t="s">
        <v>26</v>
      </c>
      <c r="D499" t="s">
        <v>65</v>
      </c>
      <c r="E499" t="s">
        <v>26</v>
      </c>
      <c r="F499" t="s">
        <v>65</v>
      </c>
      <c r="L499">
        <v>0</v>
      </c>
      <c r="N499" t="s">
        <v>565</v>
      </c>
      <c r="O499">
        <v>0</v>
      </c>
      <c r="P499">
        <v>114.42</v>
      </c>
      <c r="Q499" t="s">
        <v>172</v>
      </c>
    </row>
    <row r="500" spans="1:17">
      <c r="A500">
        <v>401</v>
      </c>
      <c r="B500" t="s">
        <v>397</v>
      </c>
      <c r="C500" t="s">
        <v>27</v>
      </c>
      <c r="D500" t="s">
        <v>65</v>
      </c>
      <c r="E500" t="s">
        <v>27</v>
      </c>
      <c r="F500" t="s">
        <v>65</v>
      </c>
      <c r="L500">
        <v>0</v>
      </c>
      <c r="N500" t="s">
        <v>574</v>
      </c>
      <c r="O500">
        <v>0</v>
      </c>
      <c r="P500">
        <v>114.42</v>
      </c>
      <c r="Q500" t="s">
        <v>172</v>
      </c>
    </row>
    <row r="501" spans="1:17">
      <c r="A501">
        <v>410</v>
      </c>
      <c r="B501" t="s">
        <v>397</v>
      </c>
      <c r="C501" t="s">
        <v>93</v>
      </c>
      <c r="D501" t="s">
        <v>65</v>
      </c>
      <c r="E501" t="s">
        <v>93</v>
      </c>
      <c r="F501" t="s">
        <v>65</v>
      </c>
      <c r="L501">
        <v>0</v>
      </c>
      <c r="N501" t="s">
        <v>583</v>
      </c>
      <c r="O501">
        <v>0</v>
      </c>
      <c r="P501">
        <v>114.42</v>
      </c>
      <c r="Q501" t="s">
        <v>172</v>
      </c>
    </row>
    <row r="502" spans="1:17">
      <c r="A502">
        <v>419</v>
      </c>
      <c r="B502" t="s">
        <v>397</v>
      </c>
      <c r="C502" t="s">
        <v>33</v>
      </c>
      <c r="D502" t="s">
        <v>65</v>
      </c>
      <c r="E502" t="s">
        <v>33</v>
      </c>
      <c r="F502" t="s">
        <v>65</v>
      </c>
      <c r="L502">
        <v>1.55</v>
      </c>
      <c r="N502" t="s">
        <v>592</v>
      </c>
      <c r="O502">
        <v>0</v>
      </c>
      <c r="P502">
        <v>114.42</v>
      </c>
      <c r="Q502" t="s">
        <v>172</v>
      </c>
    </row>
    <row r="503" spans="1:17">
      <c r="A503">
        <v>428</v>
      </c>
      <c r="B503" t="s">
        <v>397</v>
      </c>
      <c r="C503" t="s">
        <v>34</v>
      </c>
      <c r="D503" t="s">
        <v>65</v>
      </c>
      <c r="E503" t="s">
        <v>34</v>
      </c>
      <c r="F503" t="s">
        <v>65</v>
      </c>
      <c r="L503">
        <v>0</v>
      </c>
      <c r="N503" t="s">
        <v>601</v>
      </c>
      <c r="O503">
        <v>0</v>
      </c>
      <c r="P503">
        <v>114.42</v>
      </c>
      <c r="Q503" t="s">
        <v>172</v>
      </c>
    </row>
    <row r="504" spans="1:17">
      <c r="A504">
        <v>437</v>
      </c>
      <c r="B504" t="s">
        <v>397</v>
      </c>
      <c r="C504" t="s">
        <v>35</v>
      </c>
      <c r="D504" t="s">
        <v>65</v>
      </c>
      <c r="E504" t="s">
        <v>35</v>
      </c>
      <c r="F504" t="s">
        <v>65</v>
      </c>
      <c r="L504">
        <v>1.55</v>
      </c>
      <c r="N504" t="s">
        <v>610</v>
      </c>
      <c r="O504">
        <v>0</v>
      </c>
      <c r="P504">
        <v>114.42</v>
      </c>
      <c r="Q504" t="s">
        <v>172</v>
      </c>
    </row>
    <row r="505" spans="1:17">
      <c r="A505">
        <v>446</v>
      </c>
      <c r="B505" t="s">
        <v>397</v>
      </c>
      <c r="C505" t="s">
        <v>28</v>
      </c>
      <c r="D505" t="s">
        <v>65</v>
      </c>
      <c r="E505" t="s">
        <v>28</v>
      </c>
      <c r="F505" t="s">
        <v>65</v>
      </c>
      <c r="L505">
        <v>0</v>
      </c>
      <c r="N505" t="s">
        <v>619</v>
      </c>
      <c r="O505">
        <v>0</v>
      </c>
      <c r="P505">
        <v>114.42</v>
      </c>
      <c r="Q505" t="s">
        <v>172</v>
      </c>
    </row>
    <row r="506" spans="1:17">
      <c r="A506">
        <v>455</v>
      </c>
      <c r="B506" t="s">
        <v>397</v>
      </c>
      <c r="C506" t="s">
        <v>94</v>
      </c>
      <c r="D506" t="s">
        <v>65</v>
      </c>
      <c r="E506" t="s">
        <v>94</v>
      </c>
      <c r="F506" t="s">
        <v>65</v>
      </c>
      <c r="L506">
        <v>1.22</v>
      </c>
      <c r="N506" t="s">
        <v>628</v>
      </c>
      <c r="O506">
        <v>0</v>
      </c>
      <c r="P506">
        <v>343.26</v>
      </c>
      <c r="Q506" t="s">
        <v>172</v>
      </c>
    </row>
    <row r="507" spans="1:17">
      <c r="A507">
        <v>464</v>
      </c>
      <c r="B507" t="s">
        <v>397</v>
      </c>
      <c r="C507" t="s">
        <v>95</v>
      </c>
      <c r="D507" t="s">
        <v>65</v>
      </c>
      <c r="E507" t="s">
        <v>95</v>
      </c>
      <c r="F507" t="s">
        <v>65</v>
      </c>
      <c r="L507">
        <v>0.47</v>
      </c>
      <c r="N507" t="s">
        <v>637</v>
      </c>
      <c r="O507">
        <v>0</v>
      </c>
      <c r="P507">
        <v>114.42</v>
      </c>
      <c r="Q507" t="s">
        <v>172</v>
      </c>
    </row>
    <row r="508" spans="1:17">
      <c r="A508">
        <v>473</v>
      </c>
      <c r="B508" t="s">
        <v>397</v>
      </c>
      <c r="C508" t="s">
        <v>30</v>
      </c>
      <c r="D508" t="s">
        <v>65</v>
      </c>
      <c r="E508" t="s">
        <v>30</v>
      </c>
      <c r="F508" t="s">
        <v>65</v>
      </c>
      <c r="L508">
        <v>0.75</v>
      </c>
      <c r="N508" t="s">
        <v>646</v>
      </c>
      <c r="O508">
        <v>0</v>
      </c>
      <c r="P508">
        <v>114.42</v>
      </c>
      <c r="Q508" t="s">
        <v>172</v>
      </c>
    </row>
    <row r="509" spans="1:17">
      <c r="A509">
        <v>482</v>
      </c>
      <c r="B509" t="s">
        <v>397</v>
      </c>
      <c r="C509" t="s">
        <v>31</v>
      </c>
      <c r="D509" t="s">
        <v>65</v>
      </c>
      <c r="E509" t="s">
        <v>31</v>
      </c>
      <c r="F509" t="s">
        <v>65</v>
      </c>
      <c r="L509">
        <v>0</v>
      </c>
      <c r="N509" t="s">
        <v>655</v>
      </c>
      <c r="O509">
        <v>0</v>
      </c>
      <c r="P509">
        <v>114.42</v>
      </c>
      <c r="Q509" t="s">
        <v>172</v>
      </c>
    </row>
    <row r="510" spans="1:17">
      <c r="A510">
        <v>490</v>
      </c>
      <c r="B510" t="s">
        <v>397</v>
      </c>
      <c r="C510" t="s">
        <v>96</v>
      </c>
      <c r="D510" t="s">
        <v>65</v>
      </c>
      <c r="E510" t="s">
        <v>96</v>
      </c>
      <c r="F510" t="s">
        <v>65</v>
      </c>
      <c r="L510">
        <v>104.26</v>
      </c>
      <c r="N510" t="s">
        <v>663</v>
      </c>
      <c r="O510">
        <v>0</v>
      </c>
      <c r="P510">
        <v>457.68</v>
      </c>
      <c r="Q510" t="s">
        <v>172</v>
      </c>
    </row>
    <row r="511" spans="1:17">
      <c r="A511">
        <v>498</v>
      </c>
      <c r="B511" t="s">
        <v>397</v>
      </c>
      <c r="C511" t="s">
        <v>97</v>
      </c>
      <c r="D511" t="s">
        <v>65</v>
      </c>
      <c r="E511" t="s">
        <v>97</v>
      </c>
      <c r="F511" t="s">
        <v>65</v>
      </c>
      <c r="L511">
        <v>0</v>
      </c>
      <c r="N511" t="s">
        <v>671</v>
      </c>
      <c r="O511">
        <v>0</v>
      </c>
      <c r="P511">
        <v>114.42</v>
      </c>
      <c r="Q511" t="s">
        <v>172</v>
      </c>
    </row>
    <row r="512" spans="1:17">
      <c r="A512">
        <v>506</v>
      </c>
      <c r="B512" t="s">
        <v>397</v>
      </c>
      <c r="C512" t="s">
        <v>46</v>
      </c>
      <c r="D512" t="s">
        <v>65</v>
      </c>
      <c r="E512" t="s">
        <v>46</v>
      </c>
      <c r="F512" t="s">
        <v>65</v>
      </c>
      <c r="L512">
        <v>0</v>
      </c>
      <c r="N512" t="s">
        <v>679</v>
      </c>
      <c r="O512">
        <v>0</v>
      </c>
      <c r="P512">
        <v>114.42</v>
      </c>
      <c r="Q512" t="s">
        <v>172</v>
      </c>
    </row>
    <row r="513" spans="1:17">
      <c r="A513">
        <v>514</v>
      </c>
      <c r="B513" t="s">
        <v>397</v>
      </c>
      <c r="C513" t="s">
        <v>98</v>
      </c>
      <c r="D513" t="s">
        <v>65</v>
      </c>
      <c r="E513" t="s">
        <v>98</v>
      </c>
      <c r="F513" t="s">
        <v>65</v>
      </c>
      <c r="L513">
        <v>102.36</v>
      </c>
      <c r="N513" t="s">
        <v>687</v>
      </c>
      <c r="O513">
        <v>0</v>
      </c>
      <c r="P513">
        <v>114.42</v>
      </c>
      <c r="Q513" t="s">
        <v>172</v>
      </c>
    </row>
    <row r="514" spans="1:17">
      <c r="A514">
        <v>522</v>
      </c>
      <c r="B514" t="s">
        <v>397</v>
      </c>
      <c r="C514" t="s">
        <v>18</v>
      </c>
      <c r="D514" t="s">
        <v>65</v>
      </c>
      <c r="E514" t="s">
        <v>18</v>
      </c>
      <c r="F514" t="s">
        <v>65</v>
      </c>
      <c r="L514">
        <v>1.9</v>
      </c>
      <c r="N514" t="s">
        <v>695</v>
      </c>
      <c r="O514">
        <v>0</v>
      </c>
      <c r="P514">
        <v>114.42</v>
      </c>
      <c r="Q514" t="s">
        <v>172</v>
      </c>
    </row>
    <row r="515" spans="1:17">
      <c r="A515">
        <v>531</v>
      </c>
      <c r="B515" t="s">
        <v>397</v>
      </c>
      <c r="C515" t="s">
        <v>99</v>
      </c>
      <c r="D515" t="s">
        <v>65</v>
      </c>
      <c r="E515" t="s">
        <v>99</v>
      </c>
      <c r="F515" t="s">
        <v>65</v>
      </c>
      <c r="L515">
        <v>0.76</v>
      </c>
      <c r="N515" t="s">
        <v>704</v>
      </c>
      <c r="O515">
        <v>0</v>
      </c>
      <c r="P515">
        <v>800.93</v>
      </c>
      <c r="Q515" t="s">
        <v>172</v>
      </c>
    </row>
    <row r="516" spans="1:17">
      <c r="A516">
        <v>540</v>
      </c>
      <c r="B516" t="s">
        <v>397</v>
      </c>
      <c r="C516" t="s">
        <v>36</v>
      </c>
      <c r="D516" t="s">
        <v>65</v>
      </c>
      <c r="E516" t="s">
        <v>36</v>
      </c>
      <c r="F516" t="s">
        <v>65</v>
      </c>
      <c r="L516">
        <v>0.15</v>
      </c>
      <c r="N516" t="s">
        <v>713</v>
      </c>
      <c r="O516">
        <v>0</v>
      </c>
      <c r="P516">
        <v>114.42</v>
      </c>
      <c r="Q516" t="s">
        <v>172</v>
      </c>
    </row>
    <row r="517" spans="1:17">
      <c r="A517">
        <v>549</v>
      </c>
      <c r="B517" t="s">
        <v>397</v>
      </c>
      <c r="C517" t="s">
        <v>37</v>
      </c>
      <c r="D517" t="s">
        <v>65</v>
      </c>
      <c r="E517" t="s">
        <v>37</v>
      </c>
      <c r="F517" t="s">
        <v>65</v>
      </c>
      <c r="L517">
        <v>0.02</v>
      </c>
      <c r="N517" t="s">
        <v>722</v>
      </c>
      <c r="O517">
        <v>0</v>
      </c>
      <c r="P517">
        <v>114.42</v>
      </c>
      <c r="Q517" t="s">
        <v>172</v>
      </c>
    </row>
    <row r="518" spans="1:17">
      <c r="A518">
        <v>558</v>
      </c>
      <c r="B518" t="s">
        <v>397</v>
      </c>
      <c r="C518" t="s">
        <v>38</v>
      </c>
      <c r="D518" t="s">
        <v>65</v>
      </c>
      <c r="E518" t="s">
        <v>38</v>
      </c>
      <c r="F518" t="s">
        <v>65</v>
      </c>
      <c r="L518">
        <v>0.15</v>
      </c>
      <c r="N518" t="s">
        <v>731</v>
      </c>
      <c r="O518">
        <v>0</v>
      </c>
      <c r="P518">
        <v>114.42</v>
      </c>
      <c r="Q518" t="s">
        <v>172</v>
      </c>
    </row>
    <row r="519" spans="1:17">
      <c r="A519">
        <v>567</v>
      </c>
      <c r="B519" t="s">
        <v>397</v>
      </c>
      <c r="C519" t="s">
        <v>39</v>
      </c>
      <c r="D519" t="s">
        <v>65</v>
      </c>
      <c r="E519" t="s">
        <v>39</v>
      </c>
      <c r="F519" t="s">
        <v>65</v>
      </c>
      <c r="L519">
        <v>0.15</v>
      </c>
      <c r="N519" t="s">
        <v>740</v>
      </c>
      <c r="O519">
        <v>0</v>
      </c>
      <c r="P519">
        <v>114.42</v>
      </c>
      <c r="Q519" t="s">
        <v>172</v>
      </c>
    </row>
    <row r="520" spans="1:17">
      <c r="A520">
        <v>576</v>
      </c>
      <c r="B520" t="s">
        <v>397</v>
      </c>
      <c r="C520" t="s">
        <v>40</v>
      </c>
      <c r="D520" t="s">
        <v>65</v>
      </c>
      <c r="E520" t="s">
        <v>40</v>
      </c>
      <c r="F520" t="s">
        <v>65</v>
      </c>
      <c r="L520">
        <v>0.26</v>
      </c>
      <c r="N520" t="s">
        <v>749</v>
      </c>
      <c r="O520">
        <v>0</v>
      </c>
      <c r="P520">
        <v>114.42</v>
      </c>
      <c r="Q520" t="s">
        <v>172</v>
      </c>
    </row>
    <row r="521" spans="1:17">
      <c r="A521">
        <v>585</v>
      </c>
      <c r="B521" t="s">
        <v>397</v>
      </c>
      <c r="C521" t="s">
        <v>41</v>
      </c>
      <c r="D521" t="s">
        <v>65</v>
      </c>
      <c r="E521" t="s">
        <v>41</v>
      </c>
      <c r="F521" t="s">
        <v>65</v>
      </c>
      <c r="L521">
        <v>0.03</v>
      </c>
      <c r="N521" t="s">
        <v>758</v>
      </c>
      <c r="O521">
        <v>0</v>
      </c>
      <c r="P521">
        <v>114.42</v>
      </c>
      <c r="Q521" t="s">
        <v>172</v>
      </c>
    </row>
    <row r="522" spans="1:17">
      <c r="A522">
        <v>594</v>
      </c>
      <c r="B522" t="s">
        <v>397</v>
      </c>
      <c r="C522" t="s">
        <v>42</v>
      </c>
      <c r="D522" t="s">
        <v>65</v>
      </c>
      <c r="E522" t="s">
        <v>42</v>
      </c>
      <c r="F522" t="s">
        <v>65</v>
      </c>
      <c r="L522">
        <v>0</v>
      </c>
      <c r="N522" t="s">
        <v>767</v>
      </c>
      <c r="O522">
        <v>0</v>
      </c>
      <c r="P522">
        <v>114.42</v>
      </c>
      <c r="Q522" t="s">
        <v>172</v>
      </c>
    </row>
    <row r="523" spans="1:17">
      <c r="A523">
        <v>603</v>
      </c>
      <c r="B523" t="s">
        <v>397</v>
      </c>
      <c r="C523" t="s">
        <v>100</v>
      </c>
      <c r="D523" t="s">
        <v>65</v>
      </c>
      <c r="E523" t="s">
        <v>100</v>
      </c>
      <c r="F523" t="s">
        <v>65</v>
      </c>
      <c r="L523">
        <v>7.0000000000000007E-2</v>
      </c>
      <c r="N523" t="s">
        <v>776</v>
      </c>
      <c r="O523">
        <v>0</v>
      </c>
      <c r="P523">
        <v>228.84</v>
      </c>
      <c r="Q523" t="s">
        <v>172</v>
      </c>
    </row>
    <row r="524" spans="1:17">
      <c r="A524">
        <v>612</v>
      </c>
      <c r="B524" t="s">
        <v>397</v>
      </c>
      <c r="C524" t="s">
        <v>44</v>
      </c>
      <c r="D524" t="s">
        <v>65</v>
      </c>
      <c r="E524" t="s">
        <v>44</v>
      </c>
      <c r="F524" t="s">
        <v>65</v>
      </c>
      <c r="L524">
        <v>0.02</v>
      </c>
      <c r="N524" t="s">
        <v>785</v>
      </c>
      <c r="O524">
        <v>0</v>
      </c>
      <c r="P524">
        <v>114.42</v>
      </c>
      <c r="Q524" t="s">
        <v>172</v>
      </c>
    </row>
    <row r="525" spans="1:17">
      <c r="A525">
        <v>621</v>
      </c>
      <c r="B525" t="s">
        <v>397</v>
      </c>
      <c r="C525" t="s">
        <v>43</v>
      </c>
      <c r="D525" t="s">
        <v>65</v>
      </c>
      <c r="E525" t="s">
        <v>43</v>
      </c>
      <c r="F525" t="s">
        <v>65</v>
      </c>
      <c r="L525">
        <v>0.06</v>
      </c>
      <c r="N525" t="s">
        <v>794</v>
      </c>
      <c r="O525">
        <v>0</v>
      </c>
      <c r="P525">
        <v>114.42</v>
      </c>
      <c r="Q525" t="s">
        <v>172</v>
      </c>
    </row>
    <row r="526" spans="1:17">
      <c r="A526">
        <v>258</v>
      </c>
      <c r="B526" t="s">
        <v>397</v>
      </c>
      <c r="C526" t="s">
        <v>89</v>
      </c>
      <c r="D526" t="s">
        <v>118</v>
      </c>
      <c r="E526" t="s">
        <v>89</v>
      </c>
      <c r="F526" t="s">
        <v>118</v>
      </c>
      <c r="G526">
        <v>272.54039999999998</v>
      </c>
      <c r="H526">
        <v>6.8135100000000008</v>
      </c>
      <c r="I526">
        <v>0.05</v>
      </c>
      <c r="J526">
        <v>0</v>
      </c>
      <c r="K526">
        <v>500000000</v>
      </c>
      <c r="L526">
        <v>275.22000000000003</v>
      </c>
      <c r="M526">
        <v>0.39</v>
      </c>
      <c r="N526" t="s">
        <v>431</v>
      </c>
      <c r="Q526" t="s">
        <v>217</v>
      </c>
    </row>
    <row r="527" spans="1:17">
      <c r="A527">
        <v>636</v>
      </c>
      <c r="B527" t="s">
        <v>397</v>
      </c>
      <c r="C527" t="s">
        <v>103</v>
      </c>
      <c r="D527" t="s">
        <v>118</v>
      </c>
      <c r="E527" t="s">
        <v>103</v>
      </c>
      <c r="F527" t="s">
        <v>118</v>
      </c>
      <c r="G527">
        <v>135.14400000000001</v>
      </c>
      <c r="H527">
        <v>3.3786000000000009</v>
      </c>
      <c r="I527">
        <v>0.05</v>
      </c>
      <c r="J527">
        <v>0</v>
      </c>
      <c r="K527">
        <v>500000000</v>
      </c>
      <c r="L527">
        <v>135.13999999999999</v>
      </c>
      <c r="M527">
        <v>0</v>
      </c>
      <c r="N527" t="s">
        <v>809</v>
      </c>
      <c r="Q527" t="s">
        <v>217</v>
      </c>
    </row>
    <row r="528" spans="1:17">
      <c r="A528">
        <v>231</v>
      </c>
      <c r="B528" t="s">
        <v>397</v>
      </c>
      <c r="C528" t="s">
        <v>79</v>
      </c>
      <c r="D528" t="s">
        <v>127</v>
      </c>
      <c r="E528" t="s">
        <v>79</v>
      </c>
      <c r="F528" t="s">
        <v>127</v>
      </c>
      <c r="G528">
        <v>0.1</v>
      </c>
      <c r="H528">
        <v>0</v>
      </c>
      <c r="I528">
        <v>0</v>
      </c>
      <c r="J528">
        <v>0</v>
      </c>
      <c r="K528">
        <v>500000000</v>
      </c>
      <c r="L528">
        <v>0.1</v>
      </c>
      <c r="M528" t="s">
        <v>243</v>
      </c>
      <c r="N528" t="s">
        <v>404</v>
      </c>
      <c r="Q528" t="s">
        <v>217</v>
      </c>
    </row>
    <row r="529" spans="1:17">
      <c r="A529">
        <v>145</v>
      </c>
      <c r="B529" t="s">
        <v>166</v>
      </c>
      <c r="C529" t="s">
        <v>104</v>
      </c>
      <c r="D529" t="s">
        <v>122</v>
      </c>
      <c r="E529" t="s">
        <v>122</v>
      </c>
      <c r="F529" t="s">
        <v>104</v>
      </c>
      <c r="G529">
        <v>19.845556230544549</v>
      </c>
      <c r="H529">
        <v>1.984555623054455</v>
      </c>
      <c r="I529">
        <v>0.2</v>
      </c>
      <c r="J529">
        <v>0</v>
      </c>
      <c r="K529">
        <v>500000000</v>
      </c>
      <c r="L529">
        <v>20.63</v>
      </c>
      <c r="M529">
        <v>0.39</v>
      </c>
      <c r="N529" t="s">
        <v>317</v>
      </c>
      <c r="Q529" t="s">
        <v>217</v>
      </c>
    </row>
    <row r="530" spans="1:17">
      <c r="A530">
        <v>153</v>
      </c>
      <c r="B530" t="s">
        <v>166</v>
      </c>
      <c r="C530" t="s">
        <v>105</v>
      </c>
      <c r="D530" t="s">
        <v>122</v>
      </c>
      <c r="E530" t="s">
        <v>122</v>
      </c>
      <c r="F530" t="s">
        <v>105</v>
      </c>
      <c r="G530">
        <v>0.31610541743789677</v>
      </c>
      <c r="H530">
        <v>0.15805270871894839</v>
      </c>
      <c r="I530">
        <v>1</v>
      </c>
      <c r="J530">
        <v>0</v>
      </c>
      <c r="K530">
        <v>500000000</v>
      </c>
      <c r="L530">
        <v>0.38</v>
      </c>
      <c r="M530">
        <v>0.39</v>
      </c>
      <c r="N530" t="s">
        <v>325</v>
      </c>
      <c r="Q530" t="s">
        <v>217</v>
      </c>
    </row>
    <row r="531" spans="1:17">
      <c r="A531">
        <v>161</v>
      </c>
      <c r="B531" t="s">
        <v>166</v>
      </c>
      <c r="C531" t="s">
        <v>106</v>
      </c>
      <c r="D531" t="s">
        <v>122</v>
      </c>
      <c r="E531" t="s">
        <v>122</v>
      </c>
      <c r="F531" t="s">
        <v>106</v>
      </c>
      <c r="G531">
        <v>1.5411284409580941</v>
      </c>
      <c r="H531">
        <v>0.38528211023952358</v>
      </c>
      <c r="I531">
        <v>0.5</v>
      </c>
      <c r="J531">
        <v>0</v>
      </c>
      <c r="K531">
        <v>500000000</v>
      </c>
      <c r="L531">
        <v>1.69</v>
      </c>
      <c r="M531">
        <v>0.39</v>
      </c>
      <c r="N531" t="s">
        <v>333</v>
      </c>
      <c r="Q531" t="s">
        <v>217</v>
      </c>
    </row>
    <row r="532" spans="1:17">
      <c r="A532">
        <v>169</v>
      </c>
      <c r="B532" t="s">
        <v>166</v>
      </c>
      <c r="C532" t="s">
        <v>107</v>
      </c>
      <c r="D532" t="s">
        <v>122</v>
      </c>
      <c r="E532" t="s">
        <v>122</v>
      </c>
      <c r="F532" t="s">
        <v>107</v>
      </c>
      <c r="G532">
        <v>75.063547315118257</v>
      </c>
      <c r="H532">
        <v>3.7531773657559131</v>
      </c>
      <c r="I532">
        <v>0.1</v>
      </c>
      <c r="J532">
        <v>0</v>
      </c>
      <c r="K532">
        <v>500000000</v>
      </c>
      <c r="L532">
        <v>76.540000000000006</v>
      </c>
      <c r="M532">
        <v>0.39</v>
      </c>
      <c r="N532" t="s">
        <v>341</v>
      </c>
      <c r="Q532" t="s">
        <v>217</v>
      </c>
    </row>
    <row r="533" spans="1:17">
      <c r="A533">
        <v>184</v>
      </c>
      <c r="B533" t="s">
        <v>166</v>
      </c>
      <c r="C533" t="s">
        <v>110</v>
      </c>
      <c r="D533" t="s">
        <v>122</v>
      </c>
      <c r="E533" t="s">
        <v>122</v>
      </c>
      <c r="F533" t="s">
        <v>110</v>
      </c>
      <c r="G533">
        <v>9.6755745163599727</v>
      </c>
      <c r="H533">
        <v>0.96755745163599727</v>
      </c>
      <c r="I533">
        <v>0.2</v>
      </c>
      <c r="J533">
        <v>0</v>
      </c>
      <c r="K533">
        <v>500000000</v>
      </c>
      <c r="L533">
        <v>10.06</v>
      </c>
      <c r="M533">
        <v>0.39</v>
      </c>
      <c r="N533" t="s">
        <v>356</v>
      </c>
      <c r="Q533" t="s">
        <v>217</v>
      </c>
    </row>
    <row r="534" spans="1:17">
      <c r="A534">
        <v>191</v>
      </c>
      <c r="B534" t="s">
        <v>166</v>
      </c>
      <c r="C534" t="s">
        <v>111</v>
      </c>
      <c r="D534" t="s">
        <v>122</v>
      </c>
      <c r="E534" t="s">
        <v>122</v>
      </c>
      <c r="F534" t="s">
        <v>111</v>
      </c>
      <c r="G534">
        <v>7.4501923775971779</v>
      </c>
      <c r="H534">
        <v>0.74501923775971779</v>
      </c>
      <c r="I534">
        <v>0.2</v>
      </c>
      <c r="J534">
        <v>0</v>
      </c>
      <c r="K534">
        <v>500000000</v>
      </c>
      <c r="L534">
        <v>7.74</v>
      </c>
      <c r="M534">
        <v>0.39</v>
      </c>
      <c r="N534" t="s">
        <v>363</v>
      </c>
      <c r="Q534" t="s">
        <v>217</v>
      </c>
    </row>
    <row r="535" spans="1:17">
      <c r="A535">
        <v>198</v>
      </c>
      <c r="B535" t="s">
        <v>166</v>
      </c>
      <c r="C535" t="s">
        <v>112</v>
      </c>
      <c r="D535" t="s">
        <v>122</v>
      </c>
      <c r="E535" t="s">
        <v>122</v>
      </c>
      <c r="F535" t="s">
        <v>112</v>
      </c>
      <c r="G535">
        <v>1.693225540362995</v>
      </c>
      <c r="H535">
        <v>0.4233063850907488</v>
      </c>
      <c r="I535">
        <v>0.5</v>
      </c>
      <c r="J535">
        <v>0</v>
      </c>
      <c r="K535">
        <v>500000000</v>
      </c>
      <c r="L535">
        <v>1.86</v>
      </c>
      <c r="M535">
        <v>0.39</v>
      </c>
      <c r="N535" t="s">
        <v>370</v>
      </c>
      <c r="Q535" t="s">
        <v>217</v>
      </c>
    </row>
    <row r="536" spans="1:17">
      <c r="A536">
        <v>205</v>
      </c>
      <c r="B536" t="s">
        <v>166</v>
      </c>
      <c r="C536" t="s">
        <v>113</v>
      </c>
      <c r="D536" t="s">
        <v>122</v>
      </c>
      <c r="E536" t="s">
        <v>122</v>
      </c>
      <c r="F536" t="s">
        <v>113</v>
      </c>
      <c r="G536">
        <v>2.203575446197513</v>
      </c>
      <c r="H536">
        <v>0.55089386154937814</v>
      </c>
      <c r="I536">
        <v>0.5</v>
      </c>
      <c r="J536">
        <v>0</v>
      </c>
      <c r="K536">
        <v>500000000</v>
      </c>
      <c r="L536">
        <v>2.42</v>
      </c>
      <c r="M536">
        <v>0.39</v>
      </c>
      <c r="N536" t="s">
        <v>377</v>
      </c>
      <c r="Q536" t="s">
        <v>217</v>
      </c>
    </row>
    <row r="537" spans="1:17">
      <c r="A537">
        <v>212</v>
      </c>
      <c r="B537" t="s">
        <v>166</v>
      </c>
      <c r="C537" t="s">
        <v>114</v>
      </c>
      <c r="D537" t="s">
        <v>122</v>
      </c>
      <c r="E537" t="s">
        <v>122</v>
      </c>
      <c r="F537" t="s">
        <v>114</v>
      </c>
      <c r="G537">
        <v>3.1885416019822639</v>
      </c>
      <c r="H537">
        <v>0.79713540049556597</v>
      </c>
      <c r="I537">
        <v>0.5</v>
      </c>
      <c r="J537">
        <v>0</v>
      </c>
      <c r="K537">
        <v>500000000</v>
      </c>
      <c r="L537">
        <v>3.5</v>
      </c>
      <c r="M537">
        <v>0.39</v>
      </c>
      <c r="N537" t="s">
        <v>384</v>
      </c>
      <c r="Q537" t="s">
        <v>217</v>
      </c>
    </row>
    <row r="538" spans="1:17">
      <c r="A538">
        <v>219</v>
      </c>
      <c r="B538" t="s">
        <v>166</v>
      </c>
      <c r="C538" t="s">
        <v>115</v>
      </c>
      <c r="D538" t="s">
        <v>122</v>
      </c>
      <c r="E538" t="s">
        <v>122</v>
      </c>
      <c r="F538" t="s">
        <v>115</v>
      </c>
      <c r="G538">
        <v>0.26387930499163559</v>
      </c>
      <c r="H538">
        <v>0.13193965249581779</v>
      </c>
      <c r="I538">
        <v>1</v>
      </c>
      <c r="J538">
        <v>0</v>
      </c>
      <c r="K538">
        <v>500000000</v>
      </c>
      <c r="L538">
        <v>0.32</v>
      </c>
      <c r="M538">
        <v>0.39</v>
      </c>
      <c r="N538" t="s">
        <v>391</v>
      </c>
      <c r="Q538" t="s">
        <v>217</v>
      </c>
    </row>
    <row r="539" spans="1:17">
      <c r="A539">
        <v>147</v>
      </c>
      <c r="B539" t="s">
        <v>166</v>
      </c>
      <c r="C539" t="s">
        <v>104</v>
      </c>
      <c r="D539" t="s">
        <v>124</v>
      </c>
      <c r="E539" t="s">
        <v>124</v>
      </c>
      <c r="F539" t="s">
        <v>104</v>
      </c>
      <c r="G539">
        <v>0.15238374431384011</v>
      </c>
      <c r="H539">
        <v>7.6191872156920026E-2</v>
      </c>
      <c r="I539">
        <v>1</v>
      </c>
      <c r="J539">
        <v>0</v>
      </c>
      <c r="K539">
        <v>500000000</v>
      </c>
      <c r="L539">
        <v>0.18</v>
      </c>
      <c r="M539">
        <v>0.39</v>
      </c>
      <c r="N539" t="s">
        <v>319</v>
      </c>
      <c r="Q539" t="s">
        <v>217</v>
      </c>
    </row>
    <row r="540" spans="1:17">
      <c r="A540">
        <v>155</v>
      </c>
      <c r="B540" t="s">
        <v>166</v>
      </c>
      <c r="C540" t="s">
        <v>105</v>
      </c>
      <c r="D540" t="s">
        <v>124</v>
      </c>
      <c r="E540" t="s">
        <v>124</v>
      </c>
      <c r="F540" t="s">
        <v>105</v>
      </c>
      <c r="G540">
        <v>2.1672354746857261E-3</v>
      </c>
      <c r="H540">
        <v>1.083617737342863E-3</v>
      </c>
      <c r="I540">
        <v>1</v>
      </c>
      <c r="J540">
        <v>0</v>
      </c>
      <c r="K540">
        <v>500000000</v>
      </c>
      <c r="L540">
        <v>0</v>
      </c>
      <c r="M540">
        <v>0.39</v>
      </c>
      <c r="N540" t="s">
        <v>327</v>
      </c>
      <c r="Q540" t="s">
        <v>217</v>
      </c>
    </row>
    <row r="541" spans="1:17">
      <c r="A541">
        <v>163</v>
      </c>
      <c r="B541" t="s">
        <v>166</v>
      </c>
      <c r="C541" t="s">
        <v>106</v>
      </c>
      <c r="D541" t="s">
        <v>124</v>
      </c>
      <c r="E541" t="s">
        <v>124</v>
      </c>
      <c r="F541" t="s">
        <v>106</v>
      </c>
      <c r="G541">
        <v>1.2657257182018711E-2</v>
      </c>
      <c r="H541">
        <v>6.3286285910093571E-3</v>
      </c>
      <c r="I541">
        <v>1</v>
      </c>
      <c r="J541">
        <v>0</v>
      </c>
      <c r="K541">
        <v>500000000</v>
      </c>
      <c r="L541">
        <v>0.02</v>
      </c>
      <c r="M541">
        <v>0.39</v>
      </c>
      <c r="N541" t="s">
        <v>335</v>
      </c>
      <c r="Q541" t="s">
        <v>217</v>
      </c>
    </row>
    <row r="542" spans="1:17">
      <c r="A542">
        <v>171</v>
      </c>
      <c r="B542" t="s">
        <v>166</v>
      </c>
      <c r="C542" t="s">
        <v>107</v>
      </c>
      <c r="D542" t="s">
        <v>124</v>
      </c>
      <c r="E542" t="s">
        <v>124</v>
      </c>
      <c r="F542" t="s">
        <v>107</v>
      </c>
      <c r="G542">
        <v>0.7536078182373902</v>
      </c>
      <c r="H542">
        <v>0.3768039091186951</v>
      </c>
      <c r="I542">
        <v>1</v>
      </c>
      <c r="J542">
        <v>0</v>
      </c>
      <c r="K542">
        <v>500000000</v>
      </c>
      <c r="L542">
        <v>0.9</v>
      </c>
      <c r="M542">
        <v>0.39</v>
      </c>
      <c r="N542" t="s">
        <v>343</v>
      </c>
      <c r="Q542" t="s">
        <v>217</v>
      </c>
    </row>
    <row r="543" spans="1:17">
      <c r="A543">
        <v>186</v>
      </c>
      <c r="B543" t="s">
        <v>166</v>
      </c>
      <c r="C543" t="s">
        <v>110</v>
      </c>
      <c r="D543" t="s">
        <v>124</v>
      </c>
      <c r="E543" t="s">
        <v>124</v>
      </c>
      <c r="F543" t="s">
        <v>110</v>
      </c>
      <c r="G543">
        <v>6.3737793300653101E-2</v>
      </c>
      <c r="H543">
        <v>3.186889665032655E-2</v>
      </c>
      <c r="I543">
        <v>1</v>
      </c>
      <c r="J543">
        <v>0</v>
      </c>
      <c r="K543">
        <v>500000000</v>
      </c>
      <c r="L543">
        <v>0.08</v>
      </c>
      <c r="M543">
        <v>0.39</v>
      </c>
      <c r="N543" t="s">
        <v>358</v>
      </c>
      <c r="Q543" t="s">
        <v>217</v>
      </c>
    </row>
    <row r="544" spans="1:17">
      <c r="A544">
        <v>193</v>
      </c>
      <c r="B544" t="s">
        <v>166</v>
      </c>
      <c r="C544" t="s">
        <v>111</v>
      </c>
      <c r="D544" t="s">
        <v>124</v>
      </c>
      <c r="E544" t="s">
        <v>124</v>
      </c>
      <c r="F544" t="s">
        <v>111</v>
      </c>
      <c r="G544">
        <v>6.1188281568626983E-2</v>
      </c>
      <c r="H544">
        <v>3.0594140784313491E-2</v>
      </c>
      <c r="I544">
        <v>1</v>
      </c>
      <c r="J544">
        <v>0</v>
      </c>
      <c r="K544">
        <v>500000000</v>
      </c>
      <c r="L544">
        <v>7.0000000000000007E-2</v>
      </c>
      <c r="M544">
        <v>0.39</v>
      </c>
      <c r="N544" t="s">
        <v>365</v>
      </c>
      <c r="Q544" t="s">
        <v>217</v>
      </c>
    </row>
    <row r="545" spans="1:17">
      <c r="A545">
        <v>200</v>
      </c>
      <c r="B545" t="s">
        <v>166</v>
      </c>
      <c r="C545" t="s">
        <v>112</v>
      </c>
      <c r="D545" t="s">
        <v>124</v>
      </c>
      <c r="E545" t="s">
        <v>124</v>
      </c>
      <c r="F545" t="s">
        <v>112</v>
      </c>
      <c r="G545">
        <v>1.39064276292334E-2</v>
      </c>
      <c r="H545">
        <v>6.953213814616702E-3</v>
      </c>
      <c r="I545">
        <v>1</v>
      </c>
      <c r="J545">
        <v>0</v>
      </c>
      <c r="K545">
        <v>500000000</v>
      </c>
      <c r="L545">
        <v>0.02</v>
      </c>
      <c r="M545">
        <v>0.39</v>
      </c>
      <c r="N545" t="s">
        <v>372</v>
      </c>
      <c r="Q545" t="s">
        <v>217</v>
      </c>
    </row>
    <row r="546" spans="1:17">
      <c r="A546">
        <v>207</v>
      </c>
      <c r="B546" t="s">
        <v>166</v>
      </c>
      <c r="C546" t="s">
        <v>113</v>
      </c>
      <c r="D546" t="s">
        <v>124</v>
      </c>
      <c r="E546" t="s">
        <v>124</v>
      </c>
      <c r="F546" t="s">
        <v>113</v>
      </c>
      <c r="G546">
        <v>1.806029562238104E-2</v>
      </c>
      <c r="H546">
        <v>9.0301478111905215E-3</v>
      </c>
      <c r="I546">
        <v>1</v>
      </c>
      <c r="J546">
        <v>0</v>
      </c>
      <c r="K546">
        <v>500000000</v>
      </c>
      <c r="L546">
        <v>0.02</v>
      </c>
      <c r="M546">
        <v>0.39</v>
      </c>
      <c r="N546" t="s">
        <v>379</v>
      </c>
      <c r="Q546" t="s">
        <v>217</v>
      </c>
    </row>
    <row r="547" spans="1:17">
      <c r="A547">
        <v>214</v>
      </c>
      <c r="B547" t="s">
        <v>166</v>
      </c>
      <c r="C547" t="s">
        <v>114</v>
      </c>
      <c r="D547" t="s">
        <v>124</v>
      </c>
      <c r="E547" t="s">
        <v>124</v>
      </c>
      <c r="F547" t="s">
        <v>114</v>
      </c>
      <c r="G547">
        <v>2.6187428652452511E-2</v>
      </c>
      <c r="H547">
        <v>1.3093714326226261E-2</v>
      </c>
      <c r="I547">
        <v>1</v>
      </c>
      <c r="J547">
        <v>0</v>
      </c>
      <c r="K547">
        <v>500000000</v>
      </c>
      <c r="L547">
        <v>0.03</v>
      </c>
      <c r="M547">
        <v>0.39</v>
      </c>
      <c r="N547" t="s">
        <v>386</v>
      </c>
      <c r="Q547" t="s">
        <v>217</v>
      </c>
    </row>
    <row r="548" spans="1:17">
      <c r="A548">
        <v>221</v>
      </c>
      <c r="B548" t="s">
        <v>166</v>
      </c>
      <c r="C548" t="s">
        <v>115</v>
      </c>
      <c r="D548" t="s">
        <v>124</v>
      </c>
      <c r="E548" t="s">
        <v>124</v>
      </c>
      <c r="F548" t="s">
        <v>115</v>
      </c>
      <c r="G548">
        <v>2.1672354746857261E-3</v>
      </c>
      <c r="H548">
        <v>1.083617737342863E-3</v>
      </c>
      <c r="I548">
        <v>1</v>
      </c>
      <c r="J548">
        <v>0</v>
      </c>
      <c r="K548">
        <v>500000000</v>
      </c>
      <c r="L548">
        <v>0</v>
      </c>
      <c r="M548">
        <v>0.39</v>
      </c>
      <c r="N548" t="s">
        <v>393</v>
      </c>
      <c r="Q548" t="s">
        <v>217</v>
      </c>
    </row>
    <row r="549" spans="1:17">
      <c r="A549">
        <v>150</v>
      </c>
      <c r="B549" t="s">
        <v>166</v>
      </c>
      <c r="C549" t="s">
        <v>104</v>
      </c>
      <c r="D549" t="s">
        <v>126</v>
      </c>
      <c r="E549" t="s">
        <v>126</v>
      </c>
      <c r="F549" t="s">
        <v>104</v>
      </c>
      <c r="G549">
        <v>9.1846083129727999E-4</v>
      </c>
      <c r="H549">
        <v>4.5923041564864E-4</v>
      </c>
      <c r="I549">
        <v>1</v>
      </c>
      <c r="J549">
        <v>0</v>
      </c>
      <c r="K549">
        <v>500000000</v>
      </c>
      <c r="L549">
        <v>0</v>
      </c>
      <c r="M549">
        <v>0.39</v>
      </c>
      <c r="N549" t="s">
        <v>322</v>
      </c>
      <c r="Q549" t="s">
        <v>217</v>
      </c>
    </row>
    <row r="550" spans="1:17">
      <c r="A550">
        <v>158</v>
      </c>
      <c r="B550" t="s">
        <v>166</v>
      </c>
      <c r="C550" t="s">
        <v>105</v>
      </c>
      <c r="D550" t="s">
        <v>126</v>
      </c>
      <c r="E550" t="s">
        <v>126</v>
      </c>
      <c r="F550" t="s">
        <v>105</v>
      </c>
      <c r="G550">
        <v>1.4629493933293401E-5</v>
      </c>
      <c r="H550">
        <v>7.3147469666466986E-6</v>
      </c>
      <c r="I550">
        <v>1</v>
      </c>
      <c r="J550">
        <v>0</v>
      </c>
      <c r="K550">
        <v>500000000</v>
      </c>
      <c r="L550">
        <v>0</v>
      </c>
      <c r="M550">
        <v>0.39</v>
      </c>
      <c r="N550" t="s">
        <v>330</v>
      </c>
      <c r="Q550" t="s">
        <v>217</v>
      </c>
    </row>
    <row r="551" spans="1:17">
      <c r="A551">
        <v>166</v>
      </c>
      <c r="B551" t="s">
        <v>166</v>
      </c>
      <c r="C551" t="s">
        <v>106</v>
      </c>
      <c r="D551" t="s">
        <v>126</v>
      </c>
      <c r="E551" t="s">
        <v>126</v>
      </c>
      <c r="F551" t="s">
        <v>106</v>
      </c>
      <c r="G551">
        <v>7.1324083466085494E-5</v>
      </c>
      <c r="H551">
        <v>3.5662041733042747E-5</v>
      </c>
      <c r="I551">
        <v>1</v>
      </c>
      <c r="J551">
        <v>0</v>
      </c>
      <c r="K551">
        <v>500000000</v>
      </c>
      <c r="L551">
        <v>0</v>
      </c>
      <c r="M551">
        <v>0.39</v>
      </c>
      <c r="N551" t="s">
        <v>338</v>
      </c>
      <c r="Q551" t="s">
        <v>217</v>
      </c>
    </row>
    <row r="552" spans="1:17">
      <c r="A552">
        <v>189</v>
      </c>
      <c r="B552" t="s">
        <v>166</v>
      </c>
      <c r="C552" t="s">
        <v>110</v>
      </c>
      <c r="D552" t="s">
        <v>126</v>
      </c>
      <c r="E552" t="s">
        <v>126</v>
      </c>
      <c r="F552" t="s">
        <v>110</v>
      </c>
      <c r="G552">
        <v>4.4778972734950222E-4</v>
      </c>
      <c r="H552">
        <v>2.2389486367475111E-4</v>
      </c>
      <c r="I552">
        <v>1</v>
      </c>
      <c r="J552">
        <v>0</v>
      </c>
      <c r="K552">
        <v>500000000</v>
      </c>
      <c r="L552">
        <v>0</v>
      </c>
      <c r="M552">
        <v>0.39</v>
      </c>
      <c r="N552" t="s">
        <v>361</v>
      </c>
      <c r="Q552" t="s">
        <v>217</v>
      </c>
    </row>
    <row r="553" spans="1:17">
      <c r="A553">
        <v>196</v>
      </c>
      <c r="B553" t="s">
        <v>166</v>
      </c>
      <c r="C553" t="s">
        <v>111</v>
      </c>
      <c r="D553" t="s">
        <v>126</v>
      </c>
      <c r="E553" t="s">
        <v>126</v>
      </c>
      <c r="F553" t="s">
        <v>111</v>
      </c>
      <c r="G553">
        <v>3.4479809005911669E-4</v>
      </c>
      <c r="H553">
        <v>1.7239904502955829E-4</v>
      </c>
      <c r="I553">
        <v>1</v>
      </c>
      <c r="J553">
        <v>0</v>
      </c>
      <c r="K553">
        <v>500000000</v>
      </c>
      <c r="L553">
        <v>0</v>
      </c>
      <c r="M553">
        <v>0.39</v>
      </c>
      <c r="N553" t="s">
        <v>368</v>
      </c>
      <c r="Q553" t="s">
        <v>217</v>
      </c>
    </row>
    <row r="554" spans="1:17">
      <c r="A554">
        <v>203</v>
      </c>
      <c r="B554" t="s">
        <v>166</v>
      </c>
      <c r="C554" t="s">
        <v>112</v>
      </c>
      <c r="D554" t="s">
        <v>126</v>
      </c>
      <c r="E554" t="s">
        <v>126</v>
      </c>
      <c r="F554" t="s">
        <v>112</v>
      </c>
      <c r="G554">
        <v>7.8363202286162886E-5</v>
      </c>
      <c r="H554">
        <v>3.9181601143081443E-5</v>
      </c>
      <c r="I554">
        <v>1</v>
      </c>
      <c r="J554">
        <v>0</v>
      </c>
      <c r="K554">
        <v>500000000</v>
      </c>
      <c r="L554">
        <v>0</v>
      </c>
      <c r="M554">
        <v>0.39</v>
      </c>
      <c r="N554" t="s">
        <v>375</v>
      </c>
      <c r="Q554" t="s">
        <v>217</v>
      </c>
    </row>
    <row r="555" spans="1:17">
      <c r="A555">
        <v>210</v>
      </c>
      <c r="B555" t="s">
        <v>166</v>
      </c>
      <c r="C555" t="s">
        <v>113</v>
      </c>
      <c r="D555" t="s">
        <v>126</v>
      </c>
      <c r="E555" t="s">
        <v>126</v>
      </c>
      <c r="F555" t="s">
        <v>113</v>
      </c>
      <c r="G555">
        <v>1.019824142306395E-4</v>
      </c>
      <c r="H555">
        <v>5.0991207115319741E-5</v>
      </c>
      <c r="I555">
        <v>1</v>
      </c>
      <c r="J555">
        <v>0</v>
      </c>
      <c r="K555">
        <v>500000000</v>
      </c>
      <c r="L555">
        <v>0</v>
      </c>
      <c r="M555">
        <v>0.39</v>
      </c>
      <c r="N555" t="s">
        <v>382</v>
      </c>
      <c r="Q555" t="s">
        <v>217</v>
      </c>
    </row>
    <row r="556" spans="1:17">
      <c r="A556">
        <v>217</v>
      </c>
      <c r="B556" t="s">
        <v>166</v>
      </c>
      <c r="C556" t="s">
        <v>114</v>
      </c>
      <c r="D556" t="s">
        <v>126</v>
      </c>
      <c r="E556" t="s">
        <v>126</v>
      </c>
      <c r="F556" t="s">
        <v>114</v>
      </c>
      <c r="G556">
        <v>1.4756706924017691E-4</v>
      </c>
      <c r="H556">
        <v>7.3783534620088428E-5</v>
      </c>
      <c r="I556">
        <v>1</v>
      </c>
      <c r="J556">
        <v>0</v>
      </c>
      <c r="K556">
        <v>500000000</v>
      </c>
      <c r="L556">
        <v>0</v>
      </c>
      <c r="M556">
        <v>0.39</v>
      </c>
      <c r="N556" t="s">
        <v>389</v>
      </c>
      <c r="Q556" t="s">
        <v>217</v>
      </c>
    </row>
    <row r="557" spans="1:17">
      <c r="A557">
        <v>224</v>
      </c>
      <c r="B557" t="s">
        <v>166</v>
      </c>
      <c r="C557" t="s">
        <v>115</v>
      </c>
      <c r="D557" t="s">
        <v>126</v>
      </c>
      <c r="E557" t="s">
        <v>126</v>
      </c>
      <c r="F557" t="s">
        <v>115</v>
      </c>
      <c r="G557">
        <v>1.2212447109531881E-5</v>
      </c>
      <c r="H557">
        <v>6.1062235547659386E-6</v>
      </c>
      <c r="I557">
        <v>1</v>
      </c>
      <c r="J557">
        <v>0</v>
      </c>
      <c r="K557">
        <v>500000000</v>
      </c>
      <c r="L557">
        <v>0</v>
      </c>
      <c r="M557">
        <v>0.39</v>
      </c>
      <c r="N557" t="s">
        <v>396</v>
      </c>
      <c r="Q557" t="s">
        <v>217</v>
      </c>
    </row>
    <row r="558" spans="1:17">
      <c r="A558">
        <v>266</v>
      </c>
      <c r="B558" t="s">
        <v>397</v>
      </c>
      <c r="C558" t="s">
        <v>89</v>
      </c>
      <c r="D558" t="s">
        <v>131</v>
      </c>
      <c r="E558" t="s">
        <v>89</v>
      </c>
      <c r="F558" t="s">
        <v>131</v>
      </c>
      <c r="G558">
        <v>868.31537884183501</v>
      </c>
      <c r="H558">
        <v>4.341576894209175</v>
      </c>
      <c r="I558">
        <v>0.01</v>
      </c>
      <c r="J558">
        <v>0</v>
      </c>
      <c r="K558">
        <v>500000000</v>
      </c>
      <c r="L558">
        <v>870.02</v>
      </c>
      <c r="M558">
        <v>0.39</v>
      </c>
      <c r="N558" t="s">
        <v>439</v>
      </c>
      <c r="Q558" t="s">
        <v>217</v>
      </c>
    </row>
    <row r="559" spans="1:17">
      <c r="A559">
        <v>637</v>
      </c>
      <c r="B559" t="s">
        <v>397</v>
      </c>
      <c r="C559" t="s">
        <v>103</v>
      </c>
      <c r="D559" t="s">
        <v>131</v>
      </c>
      <c r="E559" t="s">
        <v>103</v>
      </c>
      <c r="F559" t="s">
        <v>131</v>
      </c>
      <c r="G559">
        <v>22.646653918896</v>
      </c>
      <c r="H559">
        <v>2.2646653918895998</v>
      </c>
      <c r="I559">
        <v>0.2</v>
      </c>
      <c r="J559">
        <v>0</v>
      </c>
      <c r="K559">
        <v>500000000</v>
      </c>
      <c r="L559">
        <v>22.65</v>
      </c>
      <c r="M559">
        <v>0</v>
      </c>
      <c r="N559" t="s">
        <v>810</v>
      </c>
      <c r="Q559" t="s">
        <v>217</v>
      </c>
    </row>
    <row r="560" spans="1:17">
      <c r="A560">
        <v>146</v>
      </c>
      <c r="B560" t="s">
        <v>166</v>
      </c>
      <c r="C560" t="s">
        <v>104</v>
      </c>
      <c r="D560" t="s">
        <v>123</v>
      </c>
      <c r="E560" t="s">
        <v>123</v>
      </c>
      <c r="F560" t="s">
        <v>104</v>
      </c>
      <c r="G560">
        <v>1.909191439734915</v>
      </c>
      <c r="H560">
        <v>0.47729785993372892</v>
      </c>
      <c r="I560">
        <v>0.5</v>
      </c>
      <c r="J560">
        <v>0</v>
      </c>
      <c r="K560">
        <v>500000000</v>
      </c>
      <c r="L560">
        <v>2.1</v>
      </c>
      <c r="M560">
        <v>0.39</v>
      </c>
      <c r="N560" t="s">
        <v>318</v>
      </c>
      <c r="Q560" t="s">
        <v>217</v>
      </c>
    </row>
    <row r="561" spans="1:17">
      <c r="A561">
        <v>154</v>
      </c>
      <c r="B561" t="s">
        <v>166</v>
      </c>
      <c r="C561" t="s">
        <v>105</v>
      </c>
      <c r="D561" t="s">
        <v>123</v>
      </c>
      <c r="E561" t="s">
        <v>123</v>
      </c>
      <c r="F561" t="s">
        <v>105</v>
      </c>
      <c r="G561">
        <v>2.8284317625702451E-2</v>
      </c>
      <c r="H561">
        <v>1.4142158812851229E-2</v>
      </c>
      <c r="I561">
        <v>1</v>
      </c>
      <c r="J561">
        <v>0</v>
      </c>
      <c r="K561">
        <v>500000000</v>
      </c>
      <c r="L561">
        <v>0.03</v>
      </c>
      <c r="M561">
        <v>0.39</v>
      </c>
      <c r="N561" t="s">
        <v>326</v>
      </c>
      <c r="Q561" t="s">
        <v>217</v>
      </c>
    </row>
    <row r="562" spans="1:17">
      <c r="A562">
        <v>162</v>
      </c>
      <c r="B562" t="s">
        <v>166</v>
      </c>
      <c r="C562" t="s">
        <v>106</v>
      </c>
      <c r="D562" t="s">
        <v>123</v>
      </c>
      <c r="E562" t="s">
        <v>123</v>
      </c>
      <c r="F562" t="s">
        <v>106</v>
      </c>
      <c r="G562">
        <v>0.16404904222907421</v>
      </c>
      <c r="H562">
        <v>8.2024521114537119E-2</v>
      </c>
      <c r="I562">
        <v>1</v>
      </c>
      <c r="J562">
        <v>0</v>
      </c>
      <c r="K562">
        <v>500000000</v>
      </c>
      <c r="L562">
        <v>0.2</v>
      </c>
      <c r="M562">
        <v>0.39</v>
      </c>
      <c r="N562" t="s">
        <v>334</v>
      </c>
      <c r="Q562" t="s">
        <v>217</v>
      </c>
    </row>
    <row r="563" spans="1:17">
      <c r="A563">
        <v>170</v>
      </c>
      <c r="B563" t="s">
        <v>166</v>
      </c>
      <c r="C563" t="s">
        <v>107</v>
      </c>
      <c r="D563" t="s">
        <v>123</v>
      </c>
      <c r="E563" t="s">
        <v>123</v>
      </c>
      <c r="F563" t="s">
        <v>107</v>
      </c>
      <c r="G563">
        <v>4.9293903335068174</v>
      </c>
      <c r="H563">
        <v>1.2323475833767039</v>
      </c>
      <c r="I563">
        <v>0.5</v>
      </c>
      <c r="J563">
        <v>0</v>
      </c>
      <c r="K563">
        <v>500000000</v>
      </c>
      <c r="L563">
        <v>5.41</v>
      </c>
      <c r="M563">
        <v>0.39</v>
      </c>
      <c r="N563" t="s">
        <v>342</v>
      </c>
      <c r="Q563" t="s">
        <v>217</v>
      </c>
    </row>
    <row r="564" spans="1:17">
      <c r="A564">
        <v>185</v>
      </c>
      <c r="B564" t="s">
        <v>166</v>
      </c>
      <c r="C564" t="s">
        <v>110</v>
      </c>
      <c r="D564" t="s">
        <v>123</v>
      </c>
      <c r="E564" t="s">
        <v>123</v>
      </c>
      <c r="F564" t="s">
        <v>110</v>
      </c>
      <c r="G564">
        <v>0.79856056763233263</v>
      </c>
      <c r="H564">
        <v>0.39928028381616631</v>
      </c>
      <c r="I564">
        <v>1</v>
      </c>
      <c r="J564">
        <v>0</v>
      </c>
      <c r="K564">
        <v>500000000</v>
      </c>
      <c r="L564">
        <v>0.96</v>
      </c>
      <c r="M564">
        <v>0.39</v>
      </c>
      <c r="N564" t="s">
        <v>357</v>
      </c>
      <c r="Q564" t="s">
        <v>217</v>
      </c>
    </row>
    <row r="565" spans="1:17">
      <c r="A565">
        <v>192</v>
      </c>
      <c r="B565" t="s">
        <v>166</v>
      </c>
      <c r="C565" t="s">
        <v>111</v>
      </c>
      <c r="D565" t="s">
        <v>123</v>
      </c>
      <c r="E565" t="s">
        <v>123</v>
      </c>
      <c r="F565" t="s">
        <v>111</v>
      </c>
      <c r="G565">
        <v>0.76661814492703928</v>
      </c>
      <c r="H565">
        <v>0.38330907246351958</v>
      </c>
      <c r="I565">
        <v>1</v>
      </c>
      <c r="J565">
        <v>0</v>
      </c>
      <c r="K565">
        <v>500000000</v>
      </c>
      <c r="L565">
        <v>0.92</v>
      </c>
      <c r="M565">
        <v>0.39</v>
      </c>
      <c r="N565" t="s">
        <v>364</v>
      </c>
      <c r="Q565" t="s">
        <v>217</v>
      </c>
    </row>
    <row r="566" spans="1:17">
      <c r="A566">
        <v>199</v>
      </c>
      <c r="B566" t="s">
        <v>166</v>
      </c>
      <c r="C566" t="s">
        <v>112</v>
      </c>
      <c r="D566" t="s">
        <v>123</v>
      </c>
      <c r="E566" t="s">
        <v>123</v>
      </c>
      <c r="F566" t="s">
        <v>112</v>
      </c>
      <c r="G566">
        <v>0.1742313965743271</v>
      </c>
      <c r="H566">
        <v>8.7115698287163562E-2</v>
      </c>
      <c r="I566">
        <v>1</v>
      </c>
      <c r="J566">
        <v>0</v>
      </c>
      <c r="K566">
        <v>500000000</v>
      </c>
      <c r="L566">
        <v>0.21</v>
      </c>
      <c r="M566">
        <v>0.39</v>
      </c>
      <c r="N566" t="s">
        <v>371</v>
      </c>
      <c r="Q566" t="s">
        <v>217</v>
      </c>
    </row>
    <row r="567" spans="1:17">
      <c r="A567">
        <v>206</v>
      </c>
      <c r="B567" t="s">
        <v>166</v>
      </c>
      <c r="C567" t="s">
        <v>113</v>
      </c>
      <c r="D567" t="s">
        <v>123</v>
      </c>
      <c r="E567" t="s">
        <v>123</v>
      </c>
      <c r="F567" t="s">
        <v>113</v>
      </c>
      <c r="G567">
        <v>0.22627454100561961</v>
      </c>
      <c r="H567">
        <v>0.11313727050280981</v>
      </c>
      <c r="I567">
        <v>1</v>
      </c>
      <c r="J567">
        <v>0</v>
      </c>
      <c r="K567">
        <v>500000000</v>
      </c>
      <c r="L567">
        <v>0.27</v>
      </c>
      <c r="M567">
        <v>0.39</v>
      </c>
      <c r="N567" t="s">
        <v>378</v>
      </c>
      <c r="Q567" t="s">
        <v>217</v>
      </c>
    </row>
    <row r="568" spans="1:17">
      <c r="A568">
        <v>213</v>
      </c>
      <c r="B568" t="s">
        <v>166</v>
      </c>
      <c r="C568" t="s">
        <v>114</v>
      </c>
      <c r="D568" t="s">
        <v>123</v>
      </c>
      <c r="E568" t="s">
        <v>123</v>
      </c>
      <c r="F568" t="s">
        <v>114</v>
      </c>
      <c r="G568">
        <v>0.32809808445814848</v>
      </c>
      <c r="H568">
        <v>0.16404904222907421</v>
      </c>
      <c r="I568">
        <v>1</v>
      </c>
      <c r="J568">
        <v>0</v>
      </c>
      <c r="K568">
        <v>500000000</v>
      </c>
      <c r="L568">
        <v>0.39</v>
      </c>
      <c r="M568">
        <v>0.39</v>
      </c>
      <c r="N568" t="s">
        <v>385</v>
      </c>
      <c r="Q568" t="s">
        <v>217</v>
      </c>
    </row>
    <row r="569" spans="1:17">
      <c r="A569">
        <v>220</v>
      </c>
      <c r="B569" t="s">
        <v>166</v>
      </c>
      <c r="C569" t="s">
        <v>115</v>
      </c>
      <c r="D569" t="s">
        <v>123</v>
      </c>
      <c r="E569" t="s">
        <v>123</v>
      </c>
      <c r="F569" t="s">
        <v>115</v>
      </c>
      <c r="G569">
        <v>2.8284317625702451E-2</v>
      </c>
      <c r="H569">
        <v>1.4142158812851229E-2</v>
      </c>
      <c r="I569">
        <v>1</v>
      </c>
      <c r="J569">
        <v>0</v>
      </c>
      <c r="K569">
        <v>500000000</v>
      </c>
      <c r="L569">
        <v>0.03</v>
      </c>
      <c r="M569">
        <v>0.39</v>
      </c>
      <c r="N569" t="s">
        <v>392</v>
      </c>
      <c r="Q569" t="s">
        <v>217</v>
      </c>
    </row>
    <row r="570" spans="1:17">
      <c r="A570">
        <v>148</v>
      </c>
      <c r="B570" t="s">
        <v>166</v>
      </c>
      <c r="C570" t="s">
        <v>104</v>
      </c>
      <c r="D570" t="s">
        <v>125</v>
      </c>
      <c r="E570" t="s">
        <v>125</v>
      </c>
      <c r="F570" t="s">
        <v>104</v>
      </c>
      <c r="G570">
        <v>29.234184455955241</v>
      </c>
      <c r="H570">
        <v>2.9234184455955239</v>
      </c>
      <c r="I570">
        <v>0.2</v>
      </c>
      <c r="J570">
        <v>0</v>
      </c>
      <c r="K570">
        <v>500000000</v>
      </c>
      <c r="L570">
        <v>30.38</v>
      </c>
      <c r="M570">
        <v>0.39</v>
      </c>
      <c r="N570" t="s">
        <v>320</v>
      </c>
      <c r="Q570" t="s">
        <v>217</v>
      </c>
    </row>
    <row r="571" spans="1:17">
      <c r="A571">
        <v>156</v>
      </c>
      <c r="B571" t="s">
        <v>166</v>
      </c>
      <c r="C571" t="s">
        <v>105</v>
      </c>
      <c r="D571" t="s">
        <v>125</v>
      </c>
      <c r="E571" t="s">
        <v>125</v>
      </c>
      <c r="F571" t="s">
        <v>105</v>
      </c>
      <c r="G571">
        <v>0.56587434470360443</v>
      </c>
      <c r="H571">
        <v>0.28293717235180221</v>
      </c>
      <c r="I571">
        <v>1</v>
      </c>
      <c r="J571">
        <v>0</v>
      </c>
      <c r="K571">
        <v>500000000</v>
      </c>
      <c r="L571">
        <v>0.68</v>
      </c>
      <c r="M571">
        <v>0.39</v>
      </c>
      <c r="N571" t="s">
        <v>328</v>
      </c>
      <c r="Q571" t="s">
        <v>217</v>
      </c>
    </row>
    <row r="572" spans="1:17">
      <c r="A572">
        <v>164</v>
      </c>
      <c r="B572" t="s">
        <v>166</v>
      </c>
      <c r="C572" t="s">
        <v>106</v>
      </c>
      <c r="D572" t="s">
        <v>125</v>
      </c>
      <c r="E572" t="s">
        <v>125</v>
      </c>
      <c r="F572" t="s">
        <v>106</v>
      </c>
      <c r="G572">
        <v>1.109432518066785</v>
      </c>
      <c r="H572">
        <v>0.27735812951669631</v>
      </c>
      <c r="I572">
        <v>0.5</v>
      </c>
      <c r="J572">
        <v>0</v>
      </c>
      <c r="K572">
        <v>500000000</v>
      </c>
      <c r="L572">
        <v>1.22</v>
      </c>
      <c r="M572">
        <v>0.39</v>
      </c>
      <c r="N572" t="s">
        <v>336</v>
      </c>
      <c r="Q572" t="s">
        <v>217</v>
      </c>
    </row>
    <row r="573" spans="1:17">
      <c r="A573">
        <v>187</v>
      </c>
      <c r="B573" t="s">
        <v>166</v>
      </c>
      <c r="C573" t="s">
        <v>110</v>
      </c>
      <c r="D573" t="s">
        <v>125</v>
      </c>
      <c r="E573" t="s">
        <v>125</v>
      </c>
      <c r="F573" t="s">
        <v>110</v>
      </c>
      <c r="G573">
        <v>8.3579375044015958</v>
      </c>
      <c r="H573">
        <v>0.83579375044015958</v>
      </c>
      <c r="I573">
        <v>0.2</v>
      </c>
      <c r="J573">
        <v>0</v>
      </c>
      <c r="K573">
        <v>500000000</v>
      </c>
      <c r="L573">
        <v>8.69</v>
      </c>
      <c r="M573">
        <v>0.39</v>
      </c>
      <c r="N573" t="s">
        <v>359</v>
      </c>
      <c r="Q573" t="s">
        <v>217</v>
      </c>
    </row>
    <row r="574" spans="1:17">
      <c r="A574">
        <v>194</v>
      </c>
      <c r="B574" t="s">
        <v>166</v>
      </c>
      <c r="C574" t="s">
        <v>111</v>
      </c>
      <c r="D574" t="s">
        <v>125</v>
      </c>
      <c r="E574" t="s">
        <v>125</v>
      </c>
      <c r="F574" t="s">
        <v>111</v>
      </c>
      <c r="G574">
        <v>6.3964523110609148</v>
      </c>
      <c r="H574">
        <v>0.63964523110609151</v>
      </c>
      <c r="I574">
        <v>0.2</v>
      </c>
      <c r="J574">
        <v>0</v>
      </c>
      <c r="K574">
        <v>500000000</v>
      </c>
      <c r="L574">
        <v>6.65</v>
      </c>
      <c r="M574">
        <v>0.39</v>
      </c>
      <c r="N574" t="s">
        <v>366</v>
      </c>
      <c r="Q574" t="s">
        <v>217</v>
      </c>
    </row>
    <row r="575" spans="1:17">
      <c r="A575">
        <v>201</v>
      </c>
      <c r="B575" t="s">
        <v>166</v>
      </c>
      <c r="C575" t="s">
        <v>112</v>
      </c>
      <c r="D575" t="s">
        <v>125</v>
      </c>
      <c r="E575" t="s">
        <v>125</v>
      </c>
      <c r="F575" t="s">
        <v>112</v>
      </c>
      <c r="G575">
        <v>1.249705595063735</v>
      </c>
      <c r="H575">
        <v>0.31242639876593381</v>
      </c>
      <c r="I575">
        <v>0.5</v>
      </c>
      <c r="J575">
        <v>0</v>
      </c>
      <c r="K575">
        <v>500000000</v>
      </c>
      <c r="L575">
        <v>1.37</v>
      </c>
      <c r="M575">
        <v>0.39</v>
      </c>
      <c r="N575" t="s">
        <v>373</v>
      </c>
      <c r="Q575" t="s">
        <v>217</v>
      </c>
    </row>
    <row r="576" spans="1:17">
      <c r="A576">
        <v>208</v>
      </c>
      <c r="B576" t="s">
        <v>166</v>
      </c>
      <c r="C576" t="s">
        <v>113</v>
      </c>
      <c r="D576" t="s">
        <v>125</v>
      </c>
      <c r="E576" t="s">
        <v>125</v>
      </c>
      <c r="F576" t="s">
        <v>113</v>
      </c>
      <c r="G576">
        <v>0.75981250040014503</v>
      </c>
      <c r="H576">
        <v>0.37990625020007251</v>
      </c>
      <c r="I576">
        <v>1</v>
      </c>
      <c r="J576">
        <v>0</v>
      </c>
      <c r="K576">
        <v>500000000</v>
      </c>
      <c r="L576">
        <v>0.91</v>
      </c>
      <c r="M576">
        <v>0.39</v>
      </c>
      <c r="N576" t="s">
        <v>380</v>
      </c>
      <c r="Q576" t="s">
        <v>217</v>
      </c>
    </row>
    <row r="577" spans="1:17">
      <c r="A577">
        <v>215</v>
      </c>
      <c r="B577" t="s">
        <v>166</v>
      </c>
      <c r="C577" t="s">
        <v>114</v>
      </c>
      <c r="D577" t="s">
        <v>125</v>
      </c>
      <c r="E577" t="s">
        <v>125</v>
      </c>
      <c r="F577" t="s">
        <v>114</v>
      </c>
      <c r="G577">
        <v>2.7417010503949291</v>
      </c>
      <c r="H577">
        <v>0.68542526259873227</v>
      </c>
      <c r="I577">
        <v>0.5</v>
      </c>
      <c r="J577">
        <v>0</v>
      </c>
      <c r="K577">
        <v>500000000</v>
      </c>
      <c r="L577">
        <v>3.01</v>
      </c>
      <c r="M577">
        <v>0.39</v>
      </c>
      <c r="N577" t="s">
        <v>387</v>
      </c>
      <c r="Q577" t="s">
        <v>217</v>
      </c>
    </row>
    <row r="578" spans="1:17">
      <c r="A578">
        <v>222</v>
      </c>
      <c r="B578" t="s">
        <v>166</v>
      </c>
      <c r="C578" t="s">
        <v>115</v>
      </c>
      <c r="D578" t="s">
        <v>125</v>
      </c>
      <c r="E578" t="s">
        <v>125</v>
      </c>
      <c r="F578" t="s">
        <v>115</v>
      </c>
      <c r="G578">
        <v>0.3506826924923746</v>
      </c>
      <c r="H578">
        <v>0.1753413462461873</v>
      </c>
      <c r="I578">
        <v>1</v>
      </c>
      <c r="J578">
        <v>0</v>
      </c>
      <c r="K578">
        <v>500000000</v>
      </c>
      <c r="L578">
        <v>0.42</v>
      </c>
      <c r="M578">
        <v>0.39</v>
      </c>
      <c r="N578" t="s">
        <v>394</v>
      </c>
      <c r="Q578" t="s">
        <v>217</v>
      </c>
    </row>
    <row r="579" spans="1:17">
      <c r="A579">
        <v>127</v>
      </c>
      <c r="B579" t="s">
        <v>166</v>
      </c>
      <c r="C579" t="s">
        <v>49</v>
      </c>
      <c r="D579" t="s">
        <v>120</v>
      </c>
      <c r="E579" t="s">
        <v>120</v>
      </c>
      <c r="F579" t="s">
        <v>49</v>
      </c>
      <c r="G579">
        <v>576.62192993999065</v>
      </c>
      <c r="H579">
        <v>2.8831096496999531</v>
      </c>
      <c r="I579">
        <v>0.01</v>
      </c>
      <c r="J579">
        <v>0</v>
      </c>
      <c r="K579">
        <v>500000000</v>
      </c>
      <c r="L579">
        <v>575.49</v>
      </c>
      <c r="M579">
        <v>-0.39</v>
      </c>
      <c r="N579" t="s">
        <v>299</v>
      </c>
      <c r="Q579" t="s">
        <v>217</v>
      </c>
    </row>
    <row r="580" spans="1:17">
      <c r="A580">
        <v>230</v>
      </c>
      <c r="B580" t="s">
        <v>397</v>
      </c>
      <c r="C580" t="s">
        <v>79</v>
      </c>
      <c r="D580" t="s">
        <v>120</v>
      </c>
      <c r="E580" t="s">
        <v>79</v>
      </c>
      <c r="F580" t="s">
        <v>120</v>
      </c>
      <c r="G580">
        <v>0.1</v>
      </c>
      <c r="H580">
        <v>0</v>
      </c>
      <c r="I580">
        <v>0</v>
      </c>
      <c r="J580">
        <v>0</v>
      </c>
      <c r="K580">
        <v>500000000</v>
      </c>
      <c r="L580">
        <v>0.1</v>
      </c>
      <c r="M580" t="s">
        <v>243</v>
      </c>
      <c r="N580" t="s">
        <v>403</v>
      </c>
      <c r="Q580" t="s">
        <v>217</v>
      </c>
    </row>
    <row r="581" spans="1:17">
      <c r="A581">
        <v>235</v>
      </c>
      <c r="B581" t="s">
        <v>397</v>
      </c>
      <c r="C581" t="s">
        <v>81</v>
      </c>
      <c r="D581" t="s">
        <v>120</v>
      </c>
      <c r="E581" t="s">
        <v>81</v>
      </c>
      <c r="F581" t="s">
        <v>120</v>
      </c>
      <c r="G581">
        <v>117.81032734</v>
      </c>
      <c r="H581">
        <v>2.9452581835</v>
      </c>
      <c r="I581">
        <v>0.05</v>
      </c>
      <c r="J581">
        <v>0</v>
      </c>
      <c r="K581">
        <v>500000000</v>
      </c>
      <c r="L581">
        <v>117.81</v>
      </c>
      <c r="M581">
        <v>0</v>
      </c>
      <c r="N581" t="s">
        <v>408</v>
      </c>
      <c r="Q581" t="s">
        <v>217</v>
      </c>
    </row>
    <row r="582" spans="1:17">
      <c r="A582">
        <v>46</v>
      </c>
      <c r="B582" t="s">
        <v>166</v>
      </c>
      <c r="C582" t="s">
        <v>7</v>
      </c>
      <c r="D582" t="s">
        <v>119</v>
      </c>
      <c r="E582" t="s">
        <v>119</v>
      </c>
      <c r="F582" t="s">
        <v>7</v>
      </c>
      <c r="G582">
        <v>283.935436464823</v>
      </c>
      <c r="H582">
        <v>7.098385911620575</v>
      </c>
      <c r="I582">
        <v>0.05</v>
      </c>
      <c r="J582">
        <v>0</v>
      </c>
      <c r="K582">
        <v>500000000</v>
      </c>
      <c r="L582">
        <v>281.14</v>
      </c>
      <c r="M582">
        <v>-0.39</v>
      </c>
      <c r="N582" t="s">
        <v>216</v>
      </c>
      <c r="Q582" t="s">
        <v>217</v>
      </c>
    </row>
    <row r="583" spans="1:17">
      <c r="A583">
        <v>48</v>
      </c>
      <c r="B583" t="s">
        <v>166</v>
      </c>
      <c r="C583" t="s">
        <v>8</v>
      </c>
      <c r="D583" t="s">
        <v>119</v>
      </c>
      <c r="E583" t="s">
        <v>119</v>
      </c>
      <c r="F583" t="s">
        <v>8</v>
      </c>
      <c r="G583">
        <v>0.89524484700672324</v>
      </c>
      <c r="H583">
        <v>0.44762242350336162</v>
      </c>
      <c r="I583">
        <v>1</v>
      </c>
      <c r="J583">
        <v>0</v>
      </c>
      <c r="K583">
        <v>500000000</v>
      </c>
      <c r="L583">
        <v>0.72</v>
      </c>
      <c r="M583">
        <v>-0.39</v>
      </c>
      <c r="N583" t="s">
        <v>219</v>
      </c>
      <c r="Q583" t="s">
        <v>217</v>
      </c>
    </row>
    <row r="584" spans="1:17">
      <c r="A584">
        <v>50</v>
      </c>
      <c r="B584" t="s">
        <v>166</v>
      </c>
      <c r="C584" t="s">
        <v>9</v>
      </c>
      <c r="D584" t="s">
        <v>119</v>
      </c>
      <c r="E584" t="s">
        <v>119</v>
      </c>
      <c r="F584" t="s">
        <v>9</v>
      </c>
      <c r="G584">
        <v>70.511507084314843</v>
      </c>
      <c r="H584">
        <v>3.525575354215742</v>
      </c>
      <c r="I584">
        <v>0.1</v>
      </c>
      <c r="J584">
        <v>0</v>
      </c>
      <c r="K584">
        <v>500000000</v>
      </c>
      <c r="L584">
        <v>69.12</v>
      </c>
      <c r="M584">
        <v>-0.39</v>
      </c>
      <c r="N584" t="s">
        <v>221</v>
      </c>
      <c r="Q584" t="s">
        <v>217</v>
      </c>
    </row>
    <row r="585" spans="1:17">
      <c r="A585">
        <v>52</v>
      </c>
      <c r="B585" t="s">
        <v>166</v>
      </c>
      <c r="C585" t="s">
        <v>10</v>
      </c>
      <c r="D585" t="s">
        <v>119</v>
      </c>
      <c r="E585" t="s">
        <v>119</v>
      </c>
      <c r="F585" t="s">
        <v>10</v>
      </c>
      <c r="G585">
        <v>3.6755185921163109</v>
      </c>
      <c r="H585">
        <v>0.91887964802907773</v>
      </c>
      <c r="I585">
        <v>0.5</v>
      </c>
      <c r="J585">
        <v>0</v>
      </c>
      <c r="K585">
        <v>500000000</v>
      </c>
      <c r="L585">
        <v>3.31</v>
      </c>
      <c r="M585">
        <v>-0.39</v>
      </c>
      <c r="N585" t="s">
        <v>223</v>
      </c>
      <c r="Q585" t="s">
        <v>217</v>
      </c>
    </row>
    <row r="586" spans="1:17">
      <c r="A586">
        <v>54</v>
      </c>
      <c r="B586" t="s">
        <v>166</v>
      </c>
      <c r="C586" t="s">
        <v>12</v>
      </c>
      <c r="D586" t="s">
        <v>119</v>
      </c>
      <c r="E586" t="s">
        <v>119</v>
      </c>
      <c r="F586" t="s">
        <v>12</v>
      </c>
      <c r="G586">
        <v>77.682507456739671</v>
      </c>
      <c r="H586">
        <v>3.884125372836984</v>
      </c>
      <c r="I586">
        <v>0.1</v>
      </c>
      <c r="J586">
        <v>0</v>
      </c>
      <c r="K586">
        <v>500000000</v>
      </c>
      <c r="L586">
        <v>76.150000000000006</v>
      </c>
      <c r="M586">
        <v>-0.39</v>
      </c>
      <c r="N586" t="s">
        <v>225</v>
      </c>
      <c r="Q586" t="s">
        <v>217</v>
      </c>
    </row>
    <row r="587" spans="1:17">
      <c r="A587">
        <v>56</v>
      </c>
      <c r="B587" t="s">
        <v>166</v>
      </c>
      <c r="C587" t="s">
        <v>14</v>
      </c>
      <c r="D587" t="s">
        <v>119</v>
      </c>
      <c r="E587" t="s">
        <v>119</v>
      </c>
      <c r="F587" t="s">
        <v>14</v>
      </c>
      <c r="G587">
        <v>0.85144533294204161</v>
      </c>
      <c r="H587">
        <v>0.42572266647102081</v>
      </c>
      <c r="I587">
        <v>1</v>
      </c>
      <c r="J587">
        <v>0</v>
      </c>
      <c r="K587">
        <v>500000000</v>
      </c>
      <c r="L587">
        <v>0.68</v>
      </c>
      <c r="M587">
        <v>-0.39</v>
      </c>
      <c r="N587" t="s">
        <v>227</v>
      </c>
      <c r="Q587" t="s">
        <v>217</v>
      </c>
    </row>
    <row r="588" spans="1:17">
      <c r="A588">
        <v>58</v>
      </c>
      <c r="B588" t="s">
        <v>166</v>
      </c>
      <c r="C588" t="s">
        <v>16</v>
      </c>
      <c r="D588" t="s">
        <v>119</v>
      </c>
      <c r="E588" t="s">
        <v>119</v>
      </c>
      <c r="F588" t="s">
        <v>16</v>
      </c>
      <c r="G588">
        <v>16.594480096079991</v>
      </c>
      <c r="H588">
        <v>1.6594480096079991</v>
      </c>
      <c r="I588">
        <v>0.2</v>
      </c>
      <c r="J588">
        <v>0</v>
      </c>
      <c r="K588">
        <v>500000000</v>
      </c>
      <c r="L588">
        <v>15.94</v>
      </c>
      <c r="M588">
        <v>-0.39</v>
      </c>
      <c r="N588" t="s">
        <v>229</v>
      </c>
      <c r="Q588" t="s">
        <v>217</v>
      </c>
    </row>
    <row r="589" spans="1:17">
      <c r="A589">
        <v>62</v>
      </c>
      <c r="B589" t="s">
        <v>166</v>
      </c>
      <c r="C589" t="s">
        <v>19</v>
      </c>
      <c r="D589" t="s">
        <v>119</v>
      </c>
      <c r="E589" t="s">
        <v>119</v>
      </c>
      <c r="F589" t="s">
        <v>19</v>
      </c>
      <c r="G589">
        <v>104.14370931436351</v>
      </c>
      <c r="H589">
        <v>2.6035927328590871</v>
      </c>
      <c r="I589">
        <v>0.05</v>
      </c>
      <c r="J589">
        <v>0</v>
      </c>
      <c r="K589">
        <v>500000000</v>
      </c>
      <c r="L589">
        <v>103.12</v>
      </c>
      <c r="M589">
        <v>-0.39</v>
      </c>
      <c r="N589" t="s">
        <v>233</v>
      </c>
      <c r="Q589" t="s">
        <v>217</v>
      </c>
    </row>
    <row r="590" spans="1:17">
      <c r="A590">
        <v>64</v>
      </c>
      <c r="B590" t="s">
        <v>166</v>
      </c>
      <c r="C590" t="s">
        <v>21</v>
      </c>
      <c r="D590" t="s">
        <v>119</v>
      </c>
      <c r="E590" t="s">
        <v>119</v>
      </c>
      <c r="F590" t="s">
        <v>21</v>
      </c>
      <c r="G590">
        <v>48.749352127835273</v>
      </c>
      <c r="H590">
        <v>4.8749352127835266</v>
      </c>
      <c r="I590">
        <v>0.2</v>
      </c>
      <c r="J590">
        <v>0</v>
      </c>
      <c r="K590">
        <v>500000000</v>
      </c>
      <c r="L590">
        <v>46.83</v>
      </c>
      <c r="M590">
        <v>-0.39</v>
      </c>
      <c r="N590" t="s">
        <v>235</v>
      </c>
      <c r="Q590" t="s">
        <v>217</v>
      </c>
    </row>
    <row r="591" spans="1:17">
      <c r="A591">
        <v>66</v>
      </c>
      <c r="B591" t="s">
        <v>166</v>
      </c>
      <c r="C591" t="s">
        <v>23</v>
      </c>
      <c r="D591" t="s">
        <v>119</v>
      </c>
      <c r="E591" t="s">
        <v>119</v>
      </c>
      <c r="F591" t="s">
        <v>23</v>
      </c>
      <c r="G591">
        <v>16.87001884198801</v>
      </c>
      <c r="H591">
        <v>1.687001884198801</v>
      </c>
      <c r="I591">
        <v>0.2</v>
      </c>
      <c r="J591">
        <v>0</v>
      </c>
      <c r="K591">
        <v>500000000</v>
      </c>
      <c r="L591">
        <v>16.21</v>
      </c>
      <c r="M591">
        <v>-0.39</v>
      </c>
      <c r="N591" t="s">
        <v>237</v>
      </c>
      <c r="Q591" t="s">
        <v>217</v>
      </c>
    </row>
    <row r="592" spans="1:17">
      <c r="A592">
        <v>68</v>
      </c>
      <c r="B592" t="s">
        <v>166</v>
      </c>
      <c r="C592" t="s">
        <v>25</v>
      </c>
      <c r="D592" t="s">
        <v>119</v>
      </c>
      <c r="E592" t="s">
        <v>119</v>
      </c>
      <c r="F592" t="s">
        <v>25</v>
      </c>
      <c r="G592">
        <v>1.0867652117090461</v>
      </c>
      <c r="H592">
        <v>0.27169130292726162</v>
      </c>
      <c r="I592">
        <v>0.5</v>
      </c>
      <c r="J592">
        <v>0</v>
      </c>
      <c r="K592">
        <v>500000000</v>
      </c>
      <c r="L592">
        <v>0.98</v>
      </c>
      <c r="M592">
        <v>-0.39</v>
      </c>
      <c r="N592" t="s">
        <v>239</v>
      </c>
      <c r="Q592" t="s">
        <v>217</v>
      </c>
    </row>
    <row r="593" spans="1:17">
      <c r="A593">
        <v>72</v>
      </c>
      <c r="B593" t="s">
        <v>166</v>
      </c>
      <c r="C593" t="s">
        <v>26</v>
      </c>
      <c r="D593" t="s">
        <v>119</v>
      </c>
      <c r="E593" t="s">
        <v>119</v>
      </c>
      <c r="F593" t="s">
        <v>26</v>
      </c>
      <c r="G593">
        <v>0.1</v>
      </c>
      <c r="H593">
        <v>0</v>
      </c>
      <c r="I593">
        <v>0</v>
      </c>
      <c r="J593">
        <v>0</v>
      </c>
      <c r="K593">
        <v>500000000</v>
      </c>
      <c r="L593">
        <v>0</v>
      </c>
      <c r="M593" t="s">
        <v>243</v>
      </c>
      <c r="N593" t="s">
        <v>244</v>
      </c>
      <c r="Q593" t="s">
        <v>217</v>
      </c>
    </row>
    <row r="594" spans="1:17">
      <c r="A594">
        <v>74</v>
      </c>
      <c r="B594" t="s">
        <v>166</v>
      </c>
      <c r="C594" t="s">
        <v>27</v>
      </c>
      <c r="D594" t="s">
        <v>119</v>
      </c>
      <c r="E594" t="s">
        <v>119</v>
      </c>
      <c r="F594" t="s">
        <v>27</v>
      </c>
      <c r="G594">
        <v>0.1</v>
      </c>
      <c r="H594">
        <v>0</v>
      </c>
      <c r="I594">
        <v>0</v>
      </c>
      <c r="J594">
        <v>0</v>
      </c>
      <c r="K594">
        <v>500000000</v>
      </c>
      <c r="L594">
        <v>0</v>
      </c>
      <c r="M594" t="s">
        <v>243</v>
      </c>
      <c r="N594" t="s">
        <v>246</v>
      </c>
      <c r="Q594" t="s">
        <v>217</v>
      </c>
    </row>
    <row r="595" spans="1:17">
      <c r="A595">
        <v>76</v>
      </c>
      <c r="B595" t="s">
        <v>166</v>
      </c>
      <c r="C595" t="s">
        <v>93</v>
      </c>
      <c r="D595" t="s">
        <v>119</v>
      </c>
      <c r="E595" t="s">
        <v>119</v>
      </c>
      <c r="F595" t="s">
        <v>93</v>
      </c>
      <c r="G595">
        <v>0.1</v>
      </c>
      <c r="H595">
        <v>0</v>
      </c>
      <c r="I595">
        <v>0</v>
      </c>
      <c r="J595">
        <v>0</v>
      </c>
      <c r="K595">
        <v>500000000</v>
      </c>
      <c r="L595">
        <v>0</v>
      </c>
      <c r="M595" t="s">
        <v>243</v>
      </c>
      <c r="N595" t="s">
        <v>248</v>
      </c>
      <c r="Q595" t="s">
        <v>217</v>
      </c>
    </row>
    <row r="596" spans="1:17">
      <c r="A596">
        <v>78</v>
      </c>
      <c r="B596" t="s">
        <v>166</v>
      </c>
      <c r="C596" t="s">
        <v>33</v>
      </c>
      <c r="D596" t="s">
        <v>119</v>
      </c>
      <c r="E596" t="s">
        <v>119</v>
      </c>
      <c r="F596" t="s">
        <v>33</v>
      </c>
      <c r="G596">
        <v>121.7255945976999</v>
      </c>
      <c r="H596">
        <v>3.043139864942499</v>
      </c>
      <c r="I596">
        <v>0.05</v>
      </c>
      <c r="J596">
        <v>0</v>
      </c>
      <c r="K596">
        <v>500000000</v>
      </c>
      <c r="L596">
        <v>120.53</v>
      </c>
      <c r="M596">
        <v>-0.39</v>
      </c>
      <c r="N596" t="s">
        <v>250</v>
      </c>
      <c r="Q596" t="s">
        <v>217</v>
      </c>
    </row>
    <row r="597" spans="1:17">
      <c r="A597">
        <v>80</v>
      </c>
      <c r="B597" t="s">
        <v>166</v>
      </c>
      <c r="C597" t="s">
        <v>34</v>
      </c>
      <c r="D597" t="s">
        <v>119</v>
      </c>
      <c r="E597" t="s">
        <v>119</v>
      </c>
      <c r="F597" t="s">
        <v>34</v>
      </c>
      <c r="G597">
        <v>0.1</v>
      </c>
      <c r="H597">
        <v>0</v>
      </c>
      <c r="I597">
        <v>0</v>
      </c>
      <c r="J597">
        <v>0</v>
      </c>
      <c r="K597">
        <v>500000000</v>
      </c>
      <c r="L597">
        <v>0</v>
      </c>
      <c r="M597" t="s">
        <v>243</v>
      </c>
      <c r="N597" t="s">
        <v>252</v>
      </c>
      <c r="Q597" t="s">
        <v>217</v>
      </c>
    </row>
    <row r="598" spans="1:17">
      <c r="A598">
        <v>82</v>
      </c>
      <c r="B598" t="s">
        <v>166</v>
      </c>
      <c r="C598" t="s">
        <v>35</v>
      </c>
      <c r="D598" t="s">
        <v>119</v>
      </c>
      <c r="E598" t="s">
        <v>119</v>
      </c>
      <c r="F598" t="s">
        <v>35</v>
      </c>
      <c r="G598">
        <v>121.7255945976999</v>
      </c>
      <c r="H598">
        <v>3.043139864942499</v>
      </c>
      <c r="I598">
        <v>0.05</v>
      </c>
      <c r="J598">
        <v>0</v>
      </c>
      <c r="K598">
        <v>500000000</v>
      </c>
      <c r="L598">
        <v>120.53</v>
      </c>
      <c r="M598">
        <v>-0.39</v>
      </c>
      <c r="N598" t="s">
        <v>254</v>
      </c>
      <c r="Q598" t="s">
        <v>217</v>
      </c>
    </row>
    <row r="599" spans="1:17">
      <c r="A599">
        <v>84</v>
      </c>
      <c r="B599" t="s">
        <v>166</v>
      </c>
      <c r="C599" t="s">
        <v>28</v>
      </c>
      <c r="D599" t="s">
        <v>119</v>
      </c>
      <c r="E599" t="s">
        <v>119</v>
      </c>
      <c r="F599" t="s">
        <v>28</v>
      </c>
      <c r="G599">
        <v>0.1</v>
      </c>
      <c r="H599">
        <v>0</v>
      </c>
      <c r="I599">
        <v>0</v>
      </c>
      <c r="J599">
        <v>0</v>
      </c>
      <c r="K599">
        <v>500000000</v>
      </c>
      <c r="L599">
        <v>0</v>
      </c>
      <c r="M599" t="s">
        <v>243</v>
      </c>
      <c r="N599" t="s">
        <v>256</v>
      </c>
      <c r="Q599" t="s">
        <v>217</v>
      </c>
    </row>
    <row r="600" spans="1:17">
      <c r="A600">
        <v>88</v>
      </c>
      <c r="B600" t="s">
        <v>166</v>
      </c>
      <c r="C600" t="s">
        <v>95</v>
      </c>
      <c r="D600" t="s">
        <v>119</v>
      </c>
      <c r="E600" t="s">
        <v>119</v>
      </c>
      <c r="F600" t="s">
        <v>95</v>
      </c>
      <c r="G600">
        <v>24.299857291926291</v>
      </c>
      <c r="H600">
        <v>2.4299857291926288</v>
      </c>
      <c r="I600">
        <v>0.2</v>
      </c>
      <c r="J600">
        <v>0</v>
      </c>
      <c r="K600">
        <v>500000000</v>
      </c>
      <c r="L600">
        <v>23.34</v>
      </c>
      <c r="M600">
        <v>-0.39</v>
      </c>
      <c r="N600" t="s">
        <v>260</v>
      </c>
      <c r="Q600" t="s">
        <v>217</v>
      </c>
    </row>
    <row r="601" spans="1:17">
      <c r="A601">
        <v>90</v>
      </c>
      <c r="B601" t="s">
        <v>166</v>
      </c>
      <c r="C601" t="s">
        <v>30</v>
      </c>
      <c r="D601" t="s">
        <v>119</v>
      </c>
      <c r="E601" t="s">
        <v>119</v>
      </c>
      <c r="F601" t="s">
        <v>30</v>
      </c>
      <c r="G601">
        <v>8.6980842737065505</v>
      </c>
      <c r="H601">
        <v>0.86980842737065511</v>
      </c>
      <c r="I601">
        <v>0.2</v>
      </c>
      <c r="J601">
        <v>0</v>
      </c>
      <c r="K601">
        <v>500000000</v>
      </c>
      <c r="L601">
        <v>8.36</v>
      </c>
      <c r="M601">
        <v>-0.39</v>
      </c>
      <c r="N601" t="s">
        <v>262</v>
      </c>
      <c r="Q601" t="s">
        <v>217</v>
      </c>
    </row>
    <row r="602" spans="1:17">
      <c r="A602">
        <v>92</v>
      </c>
      <c r="B602" t="s">
        <v>166</v>
      </c>
      <c r="C602" t="s">
        <v>31</v>
      </c>
      <c r="D602" t="s">
        <v>119</v>
      </c>
      <c r="E602" t="s">
        <v>119</v>
      </c>
      <c r="F602" t="s">
        <v>31</v>
      </c>
      <c r="G602">
        <v>3.4296724614535977E-11</v>
      </c>
      <c r="H602">
        <v>1.7148362307267988E-11</v>
      </c>
      <c r="I602">
        <v>1</v>
      </c>
      <c r="J602">
        <v>0</v>
      </c>
      <c r="K602">
        <v>500000000</v>
      </c>
      <c r="L602">
        <v>0</v>
      </c>
      <c r="M602">
        <v>0</v>
      </c>
      <c r="N602" t="s">
        <v>264</v>
      </c>
      <c r="Q602" t="s">
        <v>217</v>
      </c>
    </row>
    <row r="603" spans="1:17">
      <c r="A603">
        <v>96</v>
      </c>
      <c r="B603" t="s">
        <v>166</v>
      </c>
      <c r="C603" t="s">
        <v>97</v>
      </c>
      <c r="D603" t="s">
        <v>119</v>
      </c>
      <c r="E603" t="s">
        <v>119</v>
      </c>
      <c r="F603" t="s">
        <v>97</v>
      </c>
      <c r="G603">
        <v>0.1</v>
      </c>
      <c r="H603">
        <v>0</v>
      </c>
      <c r="I603">
        <v>0</v>
      </c>
      <c r="J603">
        <v>0</v>
      </c>
      <c r="K603">
        <v>500000000</v>
      </c>
      <c r="L603">
        <v>0</v>
      </c>
      <c r="M603" t="s">
        <v>243</v>
      </c>
      <c r="N603" t="s">
        <v>268</v>
      </c>
      <c r="Q603" t="s">
        <v>217</v>
      </c>
    </row>
    <row r="604" spans="1:17">
      <c r="A604">
        <v>98</v>
      </c>
      <c r="B604" t="s">
        <v>166</v>
      </c>
      <c r="C604" t="s">
        <v>46</v>
      </c>
      <c r="D604" t="s">
        <v>119</v>
      </c>
      <c r="E604" t="s">
        <v>119</v>
      </c>
      <c r="F604" t="s">
        <v>46</v>
      </c>
      <c r="G604">
        <v>0.1</v>
      </c>
      <c r="H604">
        <v>0</v>
      </c>
      <c r="I604">
        <v>0</v>
      </c>
      <c r="J604">
        <v>0</v>
      </c>
      <c r="K604">
        <v>500000000</v>
      </c>
      <c r="L604">
        <v>0</v>
      </c>
      <c r="M604" t="s">
        <v>243</v>
      </c>
      <c r="N604" t="s">
        <v>270</v>
      </c>
      <c r="Q604" t="s">
        <v>217</v>
      </c>
    </row>
    <row r="605" spans="1:17">
      <c r="A605">
        <v>100</v>
      </c>
      <c r="B605" t="s">
        <v>166</v>
      </c>
      <c r="C605" t="s">
        <v>98</v>
      </c>
      <c r="D605" t="s">
        <v>119</v>
      </c>
      <c r="E605" t="s">
        <v>119</v>
      </c>
      <c r="F605" t="s">
        <v>98</v>
      </c>
      <c r="G605">
        <v>888.46169318347631</v>
      </c>
      <c r="H605">
        <v>4.4423084659173817</v>
      </c>
      <c r="I605">
        <v>0.01</v>
      </c>
      <c r="J605">
        <v>0</v>
      </c>
      <c r="K605">
        <v>500000000</v>
      </c>
      <c r="L605">
        <v>886.71</v>
      </c>
      <c r="M605">
        <v>-0.39</v>
      </c>
      <c r="N605" t="s">
        <v>272</v>
      </c>
      <c r="Q605" t="s">
        <v>217</v>
      </c>
    </row>
    <row r="606" spans="1:17">
      <c r="A606">
        <v>102</v>
      </c>
      <c r="B606" t="s">
        <v>166</v>
      </c>
      <c r="C606" t="s">
        <v>18</v>
      </c>
      <c r="D606" t="s">
        <v>119</v>
      </c>
      <c r="E606" t="s">
        <v>119</v>
      </c>
      <c r="F606" t="s">
        <v>18</v>
      </c>
      <c r="G606">
        <v>31.761349247211321</v>
      </c>
      <c r="H606">
        <v>3.1761349247211319</v>
      </c>
      <c r="I606">
        <v>0.2</v>
      </c>
      <c r="J606">
        <v>0</v>
      </c>
      <c r="K606">
        <v>500000000</v>
      </c>
      <c r="L606">
        <v>30.51</v>
      </c>
      <c r="M606">
        <v>-0.39</v>
      </c>
      <c r="N606" t="s">
        <v>274</v>
      </c>
      <c r="Q606" t="s">
        <v>217</v>
      </c>
    </row>
    <row r="607" spans="1:17">
      <c r="A607">
        <v>106</v>
      </c>
      <c r="B607" t="s">
        <v>166</v>
      </c>
      <c r="C607" t="s">
        <v>36</v>
      </c>
      <c r="D607" t="s">
        <v>119</v>
      </c>
      <c r="E607" t="s">
        <v>119</v>
      </c>
      <c r="F607" t="s">
        <v>36</v>
      </c>
      <c r="G607">
        <v>3.529107766126129</v>
      </c>
      <c r="H607">
        <v>0.88227694153153235</v>
      </c>
      <c r="I607">
        <v>0.5</v>
      </c>
      <c r="J607">
        <v>0</v>
      </c>
      <c r="K607">
        <v>500000000</v>
      </c>
      <c r="L607">
        <v>3.18</v>
      </c>
      <c r="M607">
        <v>-0.39</v>
      </c>
      <c r="N607" t="s">
        <v>278</v>
      </c>
      <c r="Q607" t="s">
        <v>217</v>
      </c>
    </row>
    <row r="608" spans="1:17">
      <c r="A608">
        <v>108</v>
      </c>
      <c r="B608" t="s">
        <v>166</v>
      </c>
      <c r="C608" t="s">
        <v>37</v>
      </c>
      <c r="D608" t="s">
        <v>119</v>
      </c>
      <c r="E608" t="s">
        <v>119</v>
      </c>
      <c r="F608" t="s">
        <v>37</v>
      </c>
      <c r="G608">
        <v>1.848338493887713</v>
      </c>
      <c r="H608">
        <v>0.46208462347192841</v>
      </c>
      <c r="I608">
        <v>0.5</v>
      </c>
      <c r="J608">
        <v>0</v>
      </c>
      <c r="K608">
        <v>500000000</v>
      </c>
      <c r="L608">
        <v>1.67</v>
      </c>
      <c r="M608">
        <v>-0.39</v>
      </c>
      <c r="N608" t="s">
        <v>280</v>
      </c>
      <c r="Q608" t="s">
        <v>217</v>
      </c>
    </row>
    <row r="609" spans="1:17">
      <c r="A609">
        <v>110</v>
      </c>
      <c r="B609" t="s">
        <v>166</v>
      </c>
      <c r="C609" t="s">
        <v>38</v>
      </c>
      <c r="D609" t="s">
        <v>119</v>
      </c>
      <c r="E609" t="s">
        <v>119</v>
      </c>
      <c r="F609" t="s">
        <v>38</v>
      </c>
      <c r="G609">
        <v>2.7566682967558611</v>
      </c>
      <c r="H609">
        <v>0.68916707418896528</v>
      </c>
      <c r="I609">
        <v>0.5</v>
      </c>
      <c r="J609">
        <v>0</v>
      </c>
      <c r="K609">
        <v>500000000</v>
      </c>
      <c r="L609">
        <v>2.4900000000000002</v>
      </c>
      <c r="M609">
        <v>-0.39</v>
      </c>
      <c r="N609" t="s">
        <v>282</v>
      </c>
      <c r="Q609" t="s">
        <v>217</v>
      </c>
    </row>
    <row r="610" spans="1:17">
      <c r="A610">
        <v>112</v>
      </c>
      <c r="B610" t="s">
        <v>166</v>
      </c>
      <c r="C610" t="s">
        <v>39</v>
      </c>
      <c r="D610" t="s">
        <v>119</v>
      </c>
      <c r="E610" t="s">
        <v>119</v>
      </c>
      <c r="F610" t="s">
        <v>39</v>
      </c>
      <c r="G610">
        <v>3.5188948487458269</v>
      </c>
      <c r="H610">
        <v>0.87972371218645684</v>
      </c>
      <c r="I610">
        <v>0.5</v>
      </c>
      <c r="J610">
        <v>0</v>
      </c>
      <c r="K610">
        <v>500000000</v>
      </c>
      <c r="L610">
        <v>3.17</v>
      </c>
      <c r="M610">
        <v>-0.39</v>
      </c>
      <c r="N610" t="s">
        <v>284</v>
      </c>
      <c r="Q610" t="s">
        <v>217</v>
      </c>
    </row>
    <row r="611" spans="1:17">
      <c r="A611">
        <v>114</v>
      </c>
      <c r="B611" t="s">
        <v>166</v>
      </c>
      <c r="C611" t="s">
        <v>40</v>
      </c>
      <c r="D611" t="s">
        <v>119</v>
      </c>
      <c r="E611" t="s">
        <v>119</v>
      </c>
      <c r="F611" t="s">
        <v>40</v>
      </c>
      <c r="G611">
        <v>6.7006802133653043</v>
      </c>
      <c r="H611">
        <v>0.67006802133653043</v>
      </c>
      <c r="I611">
        <v>0.2</v>
      </c>
      <c r="J611">
        <v>0</v>
      </c>
      <c r="K611">
        <v>500000000</v>
      </c>
      <c r="L611">
        <v>6.44</v>
      </c>
      <c r="M611">
        <v>-0.39</v>
      </c>
      <c r="N611" t="s">
        <v>286</v>
      </c>
      <c r="Q611" t="s">
        <v>217</v>
      </c>
    </row>
    <row r="612" spans="1:17">
      <c r="A612">
        <v>116</v>
      </c>
      <c r="B612" t="s">
        <v>166</v>
      </c>
      <c r="C612" t="s">
        <v>41</v>
      </c>
      <c r="D612" t="s">
        <v>119</v>
      </c>
      <c r="E612" t="s">
        <v>119</v>
      </c>
      <c r="F612" t="s">
        <v>41</v>
      </c>
      <c r="G612">
        <v>0.32985382536626578</v>
      </c>
      <c r="H612">
        <v>0.16492691268313289</v>
      </c>
      <c r="I612">
        <v>1</v>
      </c>
      <c r="J612">
        <v>0</v>
      </c>
      <c r="K612">
        <v>500000000</v>
      </c>
      <c r="L612">
        <v>0.26</v>
      </c>
      <c r="M612">
        <v>-0.39</v>
      </c>
      <c r="N612" t="s">
        <v>288</v>
      </c>
      <c r="Q612" t="s">
        <v>217</v>
      </c>
    </row>
    <row r="613" spans="1:17">
      <c r="A613">
        <v>118</v>
      </c>
      <c r="B613" t="s">
        <v>166</v>
      </c>
      <c r="C613" t="s">
        <v>42</v>
      </c>
      <c r="D613" t="s">
        <v>119</v>
      </c>
      <c r="E613" t="s">
        <v>119</v>
      </c>
      <c r="F613" t="s">
        <v>42</v>
      </c>
      <c r="G613">
        <v>7.863751602564938E-4</v>
      </c>
      <c r="H613">
        <v>3.931875801282469E-4</v>
      </c>
      <c r="I613">
        <v>1</v>
      </c>
      <c r="J613">
        <v>0</v>
      </c>
      <c r="K613">
        <v>500000000</v>
      </c>
      <c r="L613">
        <v>0</v>
      </c>
      <c r="M613">
        <v>-7.0000000000000007E-2</v>
      </c>
      <c r="N613" t="s">
        <v>290</v>
      </c>
      <c r="Q613" t="s">
        <v>217</v>
      </c>
    </row>
    <row r="614" spans="1:17">
      <c r="A614">
        <v>122</v>
      </c>
      <c r="B614" t="s">
        <v>166</v>
      </c>
      <c r="C614" t="s">
        <v>44</v>
      </c>
      <c r="D614" t="s">
        <v>119</v>
      </c>
      <c r="E614" t="s">
        <v>119</v>
      </c>
      <c r="F614" t="s">
        <v>44</v>
      </c>
      <c r="G614">
        <v>0.2377905147974714</v>
      </c>
      <c r="H614">
        <v>0.1188952573987357</v>
      </c>
      <c r="I614">
        <v>1</v>
      </c>
      <c r="J614">
        <v>0</v>
      </c>
      <c r="K614">
        <v>500000000</v>
      </c>
      <c r="L614">
        <v>0.19</v>
      </c>
      <c r="M614">
        <v>-0.39</v>
      </c>
      <c r="N614" t="s">
        <v>294</v>
      </c>
      <c r="Q614" t="s">
        <v>217</v>
      </c>
    </row>
    <row r="615" spans="1:17">
      <c r="A615">
        <v>124</v>
      </c>
      <c r="B615" t="s">
        <v>166</v>
      </c>
      <c r="C615" t="s">
        <v>43</v>
      </c>
      <c r="D615" t="s">
        <v>119</v>
      </c>
      <c r="E615" t="s">
        <v>119</v>
      </c>
      <c r="F615" t="s">
        <v>43</v>
      </c>
      <c r="G615">
        <v>0.67544360825112182</v>
      </c>
      <c r="H615">
        <v>0.33772180412556091</v>
      </c>
      <c r="I615">
        <v>1</v>
      </c>
      <c r="J615">
        <v>0</v>
      </c>
      <c r="K615">
        <v>500000000</v>
      </c>
      <c r="L615">
        <v>0.54</v>
      </c>
      <c r="M615">
        <v>-0.39</v>
      </c>
      <c r="N615" t="s">
        <v>296</v>
      </c>
      <c r="Q615" t="s">
        <v>217</v>
      </c>
    </row>
    <row r="616" spans="1:17">
      <c r="A616">
        <v>126</v>
      </c>
      <c r="B616" t="s">
        <v>166</v>
      </c>
      <c r="C616" t="s">
        <v>48</v>
      </c>
      <c r="D616" t="s">
        <v>119</v>
      </c>
      <c r="E616" t="s">
        <v>119</v>
      </c>
      <c r="F616" t="s">
        <v>48</v>
      </c>
      <c r="G616">
        <v>0.1</v>
      </c>
      <c r="H616">
        <v>0</v>
      </c>
      <c r="I616">
        <v>0</v>
      </c>
      <c r="J616">
        <v>0</v>
      </c>
      <c r="K616">
        <v>500000000</v>
      </c>
      <c r="L616">
        <v>0.03</v>
      </c>
      <c r="M616" t="s">
        <v>243</v>
      </c>
      <c r="N616" t="s">
        <v>298</v>
      </c>
      <c r="Q616" t="s">
        <v>217</v>
      </c>
    </row>
    <row r="617" spans="1:17">
      <c r="A617">
        <v>229</v>
      </c>
      <c r="B617" t="s">
        <v>397</v>
      </c>
      <c r="C617" t="s">
        <v>79</v>
      </c>
      <c r="D617" t="s">
        <v>119</v>
      </c>
      <c r="E617" t="s">
        <v>79</v>
      </c>
      <c r="F617" t="s">
        <v>119</v>
      </c>
      <c r="G617">
        <v>0.1</v>
      </c>
      <c r="H617">
        <v>0</v>
      </c>
      <c r="I617">
        <v>0</v>
      </c>
      <c r="J617">
        <v>0</v>
      </c>
      <c r="K617">
        <v>500000000</v>
      </c>
      <c r="L617">
        <v>0.1</v>
      </c>
      <c r="M617" t="s">
        <v>243</v>
      </c>
      <c r="N617" t="s">
        <v>402</v>
      </c>
      <c r="Q617" t="s">
        <v>217</v>
      </c>
    </row>
    <row r="618" spans="1:17">
      <c r="A618">
        <v>234</v>
      </c>
      <c r="B618" t="s">
        <v>397</v>
      </c>
      <c r="C618" t="s">
        <v>81</v>
      </c>
      <c r="D618" t="s">
        <v>119</v>
      </c>
      <c r="E618" t="s">
        <v>81</v>
      </c>
      <c r="F618" t="s">
        <v>119</v>
      </c>
      <c r="G618">
        <v>217.36107557</v>
      </c>
      <c r="H618">
        <v>5.4340268892500001</v>
      </c>
      <c r="I618">
        <v>0.05</v>
      </c>
      <c r="J618">
        <v>0</v>
      </c>
      <c r="K618">
        <v>500000000</v>
      </c>
      <c r="L618">
        <v>217.36</v>
      </c>
      <c r="M618">
        <v>0</v>
      </c>
      <c r="N618" t="s">
        <v>407</v>
      </c>
      <c r="Q618" t="s">
        <v>217</v>
      </c>
    </row>
    <row r="619" spans="1:17">
      <c r="A619">
        <v>236</v>
      </c>
      <c r="B619" t="s">
        <v>397</v>
      </c>
      <c r="C619" t="s">
        <v>82</v>
      </c>
      <c r="D619" t="s">
        <v>119</v>
      </c>
      <c r="E619" t="s">
        <v>82</v>
      </c>
      <c r="F619" t="s">
        <v>119</v>
      </c>
      <c r="G619">
        <v>39.239811200000013</v>
      </c>
      <c r="H619">
        <v>3.923981120000001</v>
      </c>
      <c r="I619">
        <v>0.2</v>
      </c>
      <c r="J619">
        <v>0</v>
      </c>
      <c r="K619">
        <v>500000000</v>
      </c>
      <c r="L619">
        <v>39.24</v>
      </c>
      <c r="M619">
        <v>0</v>
      </c>
      <c r="N619" t="s">
        <v>409</v>
      </c>
      <c r="Q619" t="s">
        <v>217</v>
      </c>
    </row>
    <row r="620" spans="1:17">
      <c r="A620">
        <v>149</v>
      </c>
      <c r="B620" t="s">
        <v>166</v>
      </c>
      <c r="C620" t="s">
        <v>104</v>
      </c>
      <c r="D620" t="s">
        <v>65</v>
      </c>
      <c r="E620" t="s">
        <v>65</v>
      </c>
      <c r="F620" t="s">
        <v>104</v>
      </c>
      <c r="G620">
        <v>9.9972318889256098</v>
      </c>
      <c r="H620">
        <v>0.99972318889256107</v>
      </c>
      <c r="I620">
        <v>0.2</v>
      </c>
      <c r="J620">
        <v>0</v>
      </c>
      <c r="K620">
        <v>500000000</v>
      </c>
      <c r="L620">
        <v>10.39</v>
      </c>
      <c r="M620">
        <v>0.39</v>
      </c>
      <c r="N620" t="s">
        <v>321</v>
      </c>
      <c r="Q620" t="s">
        <v>217</v>
      </c>
    </row>
    <row r="621" spans="1:17">
      <c r="A621">
        <v>157</v>
      </c>
      <c r="B621" t="s">
        <v>166</v>
      </c>
      <c r="C621" t="s">
        <v>105</v>
      </c>
      <c r="D621" t="s">
        <v>65</v>
      </c>
      <c r="E621" t="s">
        <v>65</v>
      </c>
      <c r="F621" t="s">
        <v>105</v>
      </c>
      <c r="G621">
        <v>6.8336766414116443E-2</v>
      </c>
      <c r="H621">
        <v>3.4168383207058221E-2</v>
      </c>
      <c r="I621">
        <v>1</v>
      </c>
      <c r="J621">
        <v>0</v>
      </c>
      <c r="K621">
        <v>500000000</v>
      </c>
      <c r="L621">
        <v>0.08</v>
      </c>
      <c r="M621">
        <v>0.39</v>
      </c>
      <c r="N621" t="s">
        <v>329</v>
      </c>
      <c r="Q621" t="s">
        <v>217</v>
      </c>
    </row>
    <row r="622" spans="1:17">
      <c r="A622">
        <v>165</v>
      </c>
      <c r="B622" t="s">
        <v>166</v>
      </c>
      <c r="C622" t="s">
        <v>106</v>
      </c>
      <c r="D622" t="s">
        <v>65</v>
      </c>
      <c r="E622" t="s">
        <v>65</v>
      </c>
      <c r="F622" t="s">
        <v>106</v>
      </c>
      <c r="G622">
        <v>0.51848534982803463</v>
      </c>
      <c r="H622">
        <v>0.25924267491401731</v>
      </c>
      <c r="I622">
        <v>1</v>
      </c>
      <c r="J622">
        <v>0</v>
      </c>
      <c r="K622">
        <v>500000000</v>
      </c>
      <c r="L622">
        <v>0.62</v>
      </c>
      <c r="M622">
        <v>0.39</v>
      </c>
      <c r="N622" t="s">
        <v>337</v>
      </c>
      <c r="Q622" t="s">
        <v>217</v>
      </c>
    </row>
    <row r="623" spans="1:17">
      <c r="A623">
        <v>174</v>
      </c>
      <c r="B623" t="s">
        <v>166</v>
      </c>
      <c r="C623" t="s">
        <v>108</v>
      </c>
      <c r="D623" t="s">
        <v>65</v>
      </c>
      <c r="E623" t="s">
        <v>65</v>
      </c>
      <c r="F623" t="s">
        <v>108</v>
      </c>
      <c r="G623">
        <v>5.792812171070902</v>
      </c>
      <c r="H623">
        <v>0.57928121710709024</v>
      </c>
      <c r="I623">
        <v>0.2</v>
      </c>
      <c r="J623">
        <v>0</v>
      </c>
      <c r="K623">
        <v>500000000</v>
      </c>
      <c r="L623">
        <v>6.02</v>
      </c>
      <c r="M623">
        <v>0.39</v>
      </c>
      <c r="N623" t="s">
        <v>346</v>
      </c>
      <c r="Q623" t="s">
        <v>217</v>
      </c>
    </row>
    <row r="624" spans="1:17">
      <c r="A624">
        <v>188</v>
      </c>
      <c r="B624" t="s">
        <v>166</v>
      </c>
      <c r="C624" t="s">
        <v>110</v>
      </c>
      <c r="D624" t="s">
        <v>65</v>
      </c>
      <c r="E624" t="s">
        <v>65</v>
      </c>
      <c r="F624" t="s">
        <v>110</v>
      </c>
      <c r="G624">
        <v>7.8120445907997933</v>
      </c>
      <c r="H624">
        <v>0.78120445907997937</v>
      </c>
      <c r="I624">
        <v>0.2</v>
      </c>
      <c r="J624">
        <v>0</v>
      </c>
      <c r="K624">
        <v>500000000</v>
      </c>
      <c r="L624">
        <v>8.1199999999999992</v>
      </c>
      <c r="M624">
        <v>0.39</v>
      </c>
      <c r="N624" t="s">
        <v>360</v>
      </c>
      <c r="Q624" t="s">
        <v>217</v>
      </c>
    </row>
    <row r="625" spans="1:17">
      <c r="A625">
        <v>195</v>
      </c>
      <c r="B625" t="s">
        <v>166</v>
      </c>
      <c r="C625" t="s">
        <v>111</v>
      </c>
      <c r="D625" t="s">
        <v>65</v>
      </c>
      <c r="E625" t="s">
        <v>65</v>
      </c>
      <c r="F625" t="s">
        <v>111</v>
      </c>
      <c r="G625">
        <v>3.749781403583901</v>
      </c>
      <c r="H625">
        <v>0.93744535089597525</v>
      </c>
      <c r="I625">
        <v>0.5</v>
      </c>
      <c r="J625">
        <v>0</v>
      </c>
      <c r="K625">
        <v>500000000</v>
      </c>
      <c r="L625">
        <v>4.12</v>
      </c>
      <c r="M625">
        <v>0.39</v>
      </c>
      <c r="N625" t="s">
        <v>367</v>
      </c>
      <c r="Q625" t="s">
        <v>217</v>
      </c>
    </row>
    <row r="626" spans="1:17">
      <c r="A626">
        <v>202</v>
      </c>
      <c r="B626" t="s">
        <v>166</v>
      </c>
      <c r="C626" t="s">
        <v>112</v>
      </c>
      <c r="D626" t="s">
        <v>65</v>
      </c>
      <c r="E626" t="s">
        <v>65</v>
      </c>
      <c r="F626" t="s">
        <v>112</v>
      </c>
      <c r="G626">
        <v>0.58404096877180922</v>
      </c>
      <c r="H626">
        <v>0.29202048438590461</v>
      </c>
      <c r="I626">
        <v>1</v>
      </c>
      <c r="J626">
        <v>0</v>
      </c>
      <c r="K626">
        <v>500000000</v>
      </c>
      <c r="L626">
        <v>0.7</v>
      </c>
      <c r="M626">
        <v>0.39</v>
      </c>
      <c r="N626" t="s">
        <v>374</v>
      </c>
      <c r="Q626" t="s">
        <v>217</v>
      </c>
    </row>
    <row r="627" spans="1:17">
      <c r="A627">
        <v>209</v>
      </c>
      <c r="B627" t="s">
        <v>166</v>
      </c>
      <c r="C627" t="s">
        <v>113</v>
      </c>
      <c r="D627" t="s">
        <v>65</v>
      </c>
      <c r="E627" t="s">
        <v>65</v>
      </c>
      <c r="F627" t="s">
        <v>113</v>
      </c>
      <c r="G627">
        <v>0.28308108180266262</v>
      </c>
      <c r="H627">
        <v>0.14154054090133131</v>
      </c>
      <c r="I627">
        <v>1</v>
      </c>
      <c r="J627">
        <v>0</v>
      </c>
      <c r="K627">
        <v>500000000</v>
      </c>
      <c r="L627">
        <v>0.34</v>
      </c>
      <c r="M627">
        <v>0.39</v>
      </c>
      <c r="N627" t="s">
        <v>381</v>
      </c>
      <c r="Q627" t="s">
        <v>217</v>
      </c>
    </row>
    <row r="628" spans="1:17">
      <c r="A628">
        <v>216</v>
      </c>
      <c r="B628" t="s">
        <v>166</v>
      </c>
      <c r="C628" t="s">
        <v>114</v>
      </c>
      <c r="D628" t="s">
        <v>65</v>
      </c>
      <c r="E628" t="s">
        <v>65</v>
      </c>
      <c r="F628" t="s">
        <v>114</v>
      </c>
      <c r="G628">
        <v>1.281314370264683</v>
      </c>
      <c r="H628">
        <v>0.3203285925661708</v>
      </c>
      <c r="I628">
        <v>0.5</v>
      </c>
      <c r="J628">
        <v>0</v>
      </c>
      <c r="K628">
        <v>500000000</v>
      </c>
      <c r="L628">
        <v>1.41</v>
      </c>
      <c r="M628">
        <v>0.39</v>
      </c>
      <c r="N628" t="s">
        <v>388</v>
      </c>
      <c r="Q628" t="s">
        <v>217</v>
      </c>
    </row>
    <row r="629" spans="1:17">
      <c r="A629">
        <v>223</v>
      </c>
      <c r="B629" t="s">
        <v>166</v>
      </c>
      <c r="C629" t="s">
        <v>115</v>
      </c>
      <c r="D629" t="s">
        <v>65</v>
      </c>
      <c r="E629" t="s">
        <v>65</v>
      </c>
      <c r="F629" t="s">
        <v>115</v>
      </c>
      <c r="G629">
        <v>6.9925993540026127E-2</v>
      </c>
      <c r="H629">
        <v>3.4962996770013063E-2</v>
      </c>
      <c r="I629">
        <v>1</v>
      </c>
      <c r="J629">
        <v>0</v>
      </c>
      <c r="K629">
        <v>500000000</v>
      </c>
      <c r="L629">
        <v>0.08</v>
      </c>
      <c r="M629">
        <v>0.39</v>
      </c>
      <c r="N629" t="s">
        <v>395</v>
      </c>
      <c r="Q629" t="s">
        <v>217</v>
      </c>
    </row>
    <row r="630" spans="1:17">
      <c r="A630">
        <v>242</v>
      </c>
      <c r="B630" t="s">
        <v>397</v>
      </c>
      <c r="C630" t="s">
        <v>84</v>
      </c>
      <c r="D630" t="s">
        <v>127</v>
      </c>
      <c r="E630" t="s">
        <v>84</v>
      </c>
      <c r="F630" t="s">
        <v>127</v>
      </c>
      <c r="G630">
        <v>113.1639258297447</v>
      </c>
      <c r="H630">
        <v>2.8290981457436182</v>
      </c>
      <c r="I630">
        <v>5.000000000000001E-2</v>
      </c>
      <c r="J630">
        <v>0</v>
      </c>
      <c r="K630">
        <v>500000000</v>
      </c>
      <c r="L630">
        <v>113.86</v>
      </c>
      <c r="M630">
        <v>0.25</v>
      </c>
      <c r="N630" t="s">
        <v>415</v>
      </c>
      <c r="Q630" t="s">
        <v>194</v>
      </c>
    </row>
    <row r="631" spans="1:17">
      <c r="A631">
        <v>244</v>
      </c>
      <c r="B631" t="s">
        <v>397</v>
      </c>
      <c r="C631" t="s">
        <v>85</v>
      </c>
      <c r="D631" t="s">
        <v>127</v>
      </c>
      <c r="E631" t="s">
        <v>85</v>
      </c>
      <c r="F631" t="s">
        <v>127</v>
      </c>
      <c r="G631">
        <v>26.42841646919004</v>
      </c>
      <c r="H631">
        <v>2.6428416469190039</v>
      </c>
      <c r="I631">
        <v>0.2</v>
      </c>
      <c r="J631">
        <v>0</v>
      </c>
      <c r="K631">
        <v>500000000</v>
      </c>
      <c r="L631">
        <v>26.78</v>
      </c>
      <c r="M631">
        <v>0.13</v>
      </c>
      <c r="N631" t="s">
        <v>417</v>
      </c>
      <c r="Q631" t="s">
        <v>194</v>
      </c>
    </row>
    <row r="632" spans="1:17">
      <c r="A632">
        <v>247</v>
      </c>
      <c r="B632" t="s">
        <v>397</v>
      </c>
      <c r="C632" t="s">
        <v>86</v>
      </c>
      <c r="D632" t="s">
        <v>127</v>
      </c>
      <c r="E632" t="s">
        <v>86</v>
      </c>
      <c r="F632" t="s">
        <v>127</v>
      </c>
      <c r="G632">
        <v>71.159724081995094</v>
      </c>
      <c r="H632">
        <v>3.557986204099755</v>
      </c>
      <c r="I632">
        <v>0.1</v>
      </c>
      <c r="J632">
        <v>0</v>
      </c>
      <c r="K632">
        <v>500000000</v>
      </c>
      <c r="L632">
        <v>71.95</v>
      </c>
      <c r="M632">
        <v>0.22</v>
      </c>
      <c r="N632" t="s">
        <v>420</v>
      </c>
      <c r="Q632" t="s">
        <v>194</v>
      </c>
    </row>
    <row r="633" spans="1:17">
      <c r="A633">
        <v>24</v>
      </c>
      <c r="B633" t="s">
        <v>166</v>
      </c>
      <c r="C633" t="s">
        <v>84</v>
      </c>
      <c r="D633" t="s">
        <v>122</v>
      </c>
      <c r="E633" t="s">
        <v>122</v>
      </c>
      <c r="F633" t="s">
        <v>84</v>
      </c>
      <c r="G633">
        <v>295.97018721585181</v>
      </c>
      <c r="H633">
        <v>7.3992546803962957</v>
      </c>
      <c r="I633">
        <v>0.05</v>
      </c>
      <c r="J633">
        <v>0</v>
      </c>
      <c r="K633">
        <v>500000000</v>
      </c>
      <c r="L633">
        <v>297.06</v>
      </c>
      <c r="M633">
        <v>0.15</v>
      </c>
      <c r="N633" t="s">
        <v>193</v>
      </c>
      <c r="Q633" t="s">
        <v>194</v>
      </c>
    </row>
    <row r="634" spans="1:17">
      <c r="A634">
        <v>33</v>
      </c>
      <c r="B634" t="s">
        <v>166</v>
      </c>
      <c r="C634" t="s">
        <v>86</v>
      </c>
      <c r="D634" t="s">
        <v>122</v>
      </c>
      <c r="E634" t="s">
        <v>122</v>
      </c>
      <c r="F634" t="s">
        <v>86</v>
      </c>
      <c r="G634">
        <v>443.95528082377768</v>
      </c>
      <c r="H634">
        <v>11.09888202059444</v>
      </c>
      <c r="I634">
        <v>0.05</v>
      </c>
      <c r="J634">
        <v>0</v>
      </c>
      <c r="K634">
        <v>500000000</v>
      </c>
      <c r="L634">
        <v>445.85</v>
      </c>
      <c r="M634">
        <v>0.17</v>
      </c>
      <c r="N634" t="s">
        <v>203</v>
      </c>
      <c r="Q634" t="s">
        <v>194</v>
      </c>
    </row>
    <row r="635" spans="1:17">
      <c r="A635">
        <v>26</v>
      </c>
      <c r="B635" t="s">
        <v>166</v>
      </c>
      <c r="C635" t="s">
        <v>84</v>
      </c>
      <c r="D635" t="s">
        <v>124</v>
      </c>
      <c r="E635" t="s">
        <v>124</v>
      </c>
      <c r="F635" t="s">
        <v>84</v>
      </c>
      <c r="G635">
        <v>4.9314316878253281</v>
      </c>
      <c r="H635">
        <v>1.232857921956332</v>
      </c>
      <c r="I635">
        <v>0.5</v>
      </c>
      <c r="J635">
        <v>0</v>
      </c>
      <c r="K635">
        <v>500000000</v>
      </c>
      <c r="L635">
        <v>5.1100000000000003</v>
      </c>
      <c r="M635">
        <v>0.15</v>
      </c>
      <c r="N635" t="s">
        <v>196</v>
      </c>
      <c r="Q635" t="s">
        <v>194</v>
      </c>
    </row>
    <row r="636" spans="1:17">
      <c r="A636">
        <v>35</v>
      </c>
      <c r="B636" t="s">
        <v>166</v>
      </c>
      <c r="C636" t="s">
        <v>86</v>
      </c>
      <c r="D636" t="s">
        <v>124</v>
      </c>
      <c r="E636" t="s">
        <v>124</v>
      </c>
      <c r="F636" t="s">
        <v>86</v>
      </c>
      <c r="G636">
        <v>7.3971475317379909</v>
      </c>
      <c r="H636">
        <v>0.73971475317379909</v>
      </c>
      <c r="I636">
        <v>0.2</v>
      </c>
      <c r="J636">
        <v>0</v>
      </c>
      <c r="K636">
        <v>500000000</v>
      </c>
      <c r="L636">
        <v>7.52</v>
      </c>
      <c r="M636">
        <v>0.17</v>
      </c>
      <c r="N636" t="s">
        <v>205</v>
      </c>
      <c r="Q636" t="s">
        <v>194</v>
      </c>
    </row>
    <row r="637" spans="1:17">
      <c r="A637">
        <v>526</v>
      </c>
      <c r="B637" t="s">
        <v>397</v>
      </c>
      <c r="C637" t="s">
        <v>99</v>
      </c>
      <c r="D637" t="s">
        <v>121</v>
      </c>
      <c r="E637" t="s">
        <v>99</v>
      </c>
      <c r="F637" t="s">
        <v>121</v>
      </c>
      <c r="L637">
        <v>-1</v>
      </c>
      <c r="N637" t="s">
        <v>699</v>
      </c>
      <c r="Q637" t="s">
        <v>194</v>
      </c>
    </row>
    <row r="638" spans="1:17">
      <c r="A638">
        <v>598</v>
      </c>
      <c r="B638" t="s">
        <v>397</v>
      </c>
      <c r="C638" t="s">
        <v>100</v>
      </c>
      <c r="D638" t="s">
        <v>121</v>
      </c>
      <c r="E638" t="s">
        <v>100</v>
      </c>
      <c r="F638" t="s">
        <v>121</v>
      </c>
      <c r="L638">
        <v>-1</v>
      </c>
      <c r="N638" t="s">
        <v>771</v>
      </c>
      <c r="Q638" t="s">
        <v>194</v>
      </c>
    </row>
    <row r="639" spans="1:17">
      <c r="A639">
        <v>29</v>
      </c>
      <c r="B639" t="s">
        <v>166</v>
      </c>
      <c r="C639" t="s">
        <v>84</v>
      </c>
      <c r="D639" t="s">
        <v>126</v>
      </c>
      <c r="E639" t="s">
        <v>126</v>
      </c>
      <c r="F639" t="s">
        <v>84</v>
      </c>
      <c r="G639">
        <v>22.494379140110851</v>
      </c>
      <c r="H639">
        <v>2.2494379140110849</v>
      </c>
      <c r="I639">
        <v>0.2</v>
      </c>
      <c r="J639">
        <v>0</v>
      </c>
      <c r="K639">
        <v>500000000</v>
      </c>
      <c r="L639">
        <v>22.83</v>
      </c>
      <c r="M639">
        <v>0.15</v>
      </c>
      <c r="N639" t="s">
        <v>199</v>
      </c>
      <c r="Q639" t="s">
        <v>194</v>
      </c>
    </row>
    <row r="640" spans="1:17">
      <c r="A640">
        <v>36</v>
      </c>
      <c r="B640" t="s">
        <v>166</v>
      </c>
      <c r="C640" t="s">
        <v>86</v>
      </c>
      <c r="D640" t="s">
        <v>126</v>
      </c>
      <c r="E640" t="s">
        <v>126</v>
      </c>
      <c r="F640" t="s">
        <v>86</v>
      </c>
      <c r="G640">
        <v>33.74156871016627</v>
      </c>
      <c r="H640">
        <v>3.374156871016627</v>
      </c>
      <c r="I640">
        <v>0.2</v>
      </c>
      <c r="J640">
        <v>0</v>
      </c>
      <c r="K640">
        <v>500000000</v>
      </c>
      <c r="L640">
        <v>34.32</v>
      </c>
      <c r="M640">
        <v>0.17</v>
      </c>
      <c r="N640" t="s">
        <v>206</v>
      </c>
      <c r="Q640" t="s">
        <v>194</v>
      </c>
    </row>
    <row r="641" spans="1:17">
      <c r="A641">
        <v>25</v>
      </c>
      <c r="B641" t="s">
        <v>166</v>
      </c>
      <c r="C641" t="s">
        <v>84</v>
      </c>
      <c r="D641" t="s">
        <v>123</v>
      </c>
      <c r="E641" t="s">
        <v>123</v>
      </c>
      <c r="F641" t="s">
        <v>84</v>
      </c>
      <c r="G641">
        <v>29.566557667607132</v>
      </c>
      <c r="H641">
        <v>2.9566557667607132</v>
      </c>
      <c r="I641">
        <v>0.2</v>
      </c>
      <c r="J641">
        <v>0</v>
      </c>
      <c r="K641">
        <v>500000000</v>
      </c>
      <c r="L641">
        <v>30</v>
      </c>
      <c r="M641">
        <v>0.15</v>
      </c>
      <c r="N641" t="s">
        <v>195</v>
      </c>
      <c r="Q641" t="s">
        <v>194</v>
      </c>
    </row>
    <row r="642" spans="1:17">
      <c r="A642">
        <v>34</v>
      </c>
      <c r="B642" t="s">
        <v>166</v>
      </c>
      <c r="C642" t="s">
        <v>86</v>
      </c>
      <c r="D642" t="s">
        <v>123</v>
      </c>
      <c r="E642" t="s">
        <v>123</v>
      </c>
      <c r="F642" t="s">
        <v>86</v>
      </c>
      <c r="G642">
        <v>44.349836501410692</v>
      </c>
      <c r="H642">
        <v>4.4349836501410698</v>
      </c>
      <c r="I642">
        <v>0.2</v>
      </c>
      <c r="J642">
        <v>0</v>
      </c>
      <c r="K642">
        <v>500000000</v>
      </c>
      <c r="L642">
        <v>45.11</v>
      </c>
      <c r="M642">
        <v>0.17</v>
      </c>
      <c r="N642" t="s">
        <v>204</v>
      </c>
      <c r="Q642" t="s">
        <v>194</v>
      </c>
    </row>
    <row r="643" spans="1:17">
      <c r="A643">
        <v>27</v>
      </c>
      <c r="B643" t="s">
        <v>166</v>
      </c>
      <c r="C643" t="s">
        <v>84</v>
      </c>
      <c r="D643" t="s">
        <v>125</v>
      </c>
      <c r="E643" t="s">
        <v>125</v>
      </c>
      <c r="F643" t="s">
        <v>84</v>
      </c>
      <c r="G643">
        <v>59.469094245468547</v>
      </c>
      <c r="H643">
        <v>2.9734547122734281</v>
      </c>
      <c r="I643">
        <v>0.1</v>
      </c>
      <c r="J643">
        <v>0</v>
      </c>
      <c r="K643">
        <v>500000000</v>
      </c>
      <c r="L643">
        <v>59.91</v>
      </c>
      <c r="M643">
        <v>0.15</v>
      </c>
      <c r="N643" t="s">
        <v>197</v>
      </c>
      <c r="Q643" t="s">
        <v>194</v>
      </c>
    </row>
    <row r="644" spans="1:17">
      <c r="A644">
        <v>246</v>
      </c>
      <c r="B644" t="s">
        <v>397</v>
      </c>
      <c r="C644" t="s">
        <v>86</v>
      </c>
      <c r="D644" t="s">
        <v>120</v>
      </c>
      <c r="E644" t="s">
        <v>86</v>
      </c>
      <c r="F644" t="s">
        <v>120</v>
      </c>
      <c r="G644">
        <v>329.00350568461238</v>
      </c>
      <c r="H644">
        <v>8.2250876421153105</v>
      </c>
      <c r="I644">
        <v>0.05</v>
      </c>
      <c r="J644">
        <v>0</v>
      </c>
      <c r="K644">
        <v>500000000</v>
      </c>
      <c r="L644">
        <v>330.84</v>
      </c>
      <c r="M644">
        <v>0.22</v>
      </c>
      <c r="N644" t="s">
        <v>419</v>
      </c>
      <c r="Q644" t="s">
        <v>194</v>
      </c>
    </row>
    <row r="645" spans="1:17">
      <c r="A645">
        <v>241</v>
      </c>
      <c r="B645" t="s">
        <v>397</v>
      </c>
      <c r="C645" t="s">
        <v>84</v>
      </c>
      <c r="D645" t="s">
        <v>119</v>
      </c>
      <c r="E645" t="s">
        <v>84</v>
      </c>
      <c r="F645" t="s">
        <v>119</v>
      </c>
      <c r="G645">
        <v>307.41332944972328</v>
      </c>
      <c r="H645">
        <v>7.6853332362430837</v>
      </c>
      <c r="I645">
        <v>0.05</v>
      </c>
      <c r="J645">
        <v>0</v>
      </c>
      <c r="K645">
        <v>500000000</v>
      </c>
      <c r="L645">
        <v>309.31</v>
      </c>
      <c r="M645">
        <v>0.25</v>
      </c>
      <c r="N645" t="s">
        <v>414</v>
      </c>
      <c r="Q645" t="s">
        <v>194</v>
      </c>
    </row>
    <row r="646" spans="1:17">
      <c r="A646">
        <v>243</v>
      </c>
      <c r="B646" t="s">
        <v>397</v>
      </c>
      <c r="C646" t="s">
        <v>85</v>
      </c>
      <c r="D646" t="s">
        <v>119</v>
      </c>
      <c r="E646" t="s">
        <v>85</v>
      </c>
      <c r="F646" t="s">
        <v>119</v>
      </c>
      <c r="G646">
        <v>46.882031434249747</v>
      </c>
      <c r="H646">
        <v>4.6882031434249747</v>
      </c>
      <c r="I646">
        <v>0.2</v>
      </c>
      <c r="J646">
        <v>0</v>
      </c>
      <c r="K646">
        <v>500000000</v>
      </c>
      <c r="L646">
        <v>47.5</v>
      </c>
      <c r="M646">
        <v>0.13</v>
      </c>
      <c r="N646" t="s">
        <v>416</v>
      </c>
      <c r="Q646" t="s">
        <v>194</v>
      </c>
    </row>
    <row r="647" spans="1:17">
      <c r="A647">
        <v>245</v>
      </c>
      <c r="B647" t="s">
        <v>397</v>
      </c>
      <c r="C647" t="s">
        <v>86</v>
      </c>
      <c r="D647" t="s">
        <v>119</v>
      </c>
      <c r="E647" t="s">
        <v>86</v>
      </c>
      <c r="F647" t="s">
        <v>119</v>
      </c>
      <c r="G647">
        <v>129.2806038004851</v>
      </c>
      <c r="H647">
        <v>3.232015095012128</v>
      </c>
      <c r="I647">
        <v>0.05</v>
      </c>
      <c r="J647">
        <v>0</v>
      </c>
      <c r="K647">
        <v>500000000</v>
      </c>
      <c r="L647">
        <v>130</v>
      </c>
      <c r="M647">
        <v>0.22</v>
      </c>
      <c r="N647" t="s">
        <v>418</v>
      </c>
      <c r="Q647" t="s">
        <v>194</v>
      </c>
    </row>
    <row r="648" spans="1:17">
      <c r="A648">
        <v>28</v>
      </c>
      <c r="B648" t="s">
        <v>166</v>
      </c>
      <c r="C648" t="s">
        <v>84</v>
      </c>
      <c r="D648" t="s">
        <v>65</v>
      </c>
      <c r="E648" t="s">
        <v>65</v>
      </c>
      <c r="F648" t="s">
        <v>84</v>
      </c>
      <c r="G648">
        <v>8.1456053226044212</v>
      </c>
      <c r="H648">
        <v>0.81456053226044212</v>
      </c>
      <c r="I648">
        <v>0.2</v>
      </c>
      <c r="J648">
        <v>0</v>
      </c>
      <c r="K648">
        <v>500000000</v>
      </c>
      <c r="L648">
        <v>8.27</v>
      </c>
      <c r="M648">
        <v>0.15</v>
      </c>
      <c r="N648" t="s">
        <v>198</v>
      </c>
      <c r="Q648" t="s">
        <v>194</v>
      </c>
    </row>
    <row r="649" spans="1:17">
      <c r="A649">
        <v>31</v>
      </c>
      <c r="B649" t="s">
        <v>166</v>
      </c>
      <c r="C649" t="s">
        <v>85</v>
      </c>
      <c r="D649" t="s">
        <v>65</v>
      </c>
      <c r="E649" t="s">
        <v>65</v>
      </c>
      <c r="F649" t="s">
        <v>85</v>
      </c>
      <c r="G649">
        <v>73.310447903439794</v>
      </c>
      <c r="H649">
        <v>3.66552239517199</v>
      </c>
      <c r="I649">
        <v>0.1</v>
      </c>
      <c r="J649">
        <v>0</v>
      </c>
      <c r="K649">
        <v>500000000</v>
      </c>
      <c r="L649">
        <v>74.27</v>
      </c>
      <c r="M649">
        <v>0.26</v>
      </c>
      <c r="N649" t="s">
        <v>201</v>
      </c>
      <c r="Q649" t="s">
        <v>194</v>
      </c>
    </row>
  </sheetData>
  <autoFilter ref="A1:Q649" xr:uid="{DEEE8008-FA87-A04F-9962-BE71ADAE389C}">
    <sortState ref="A2:Q649">
      <sortCondition ref="Q1:Q649"/>
    </sortState>
  </autoFilter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Q145"/>
  <sheetViews>
    <sheetView tabSelected="1" workbookViewId="0">
      <selection activeCell="S8" sqref="S8"/>
    </sheetView>
  </sheetViews>
  <sheetFormatPr baseColWidth="10" defaultColWidth="8.875" defaultRowHeight="15.75"/>
  <sheetData>
    <row r="2" spans="2:17">
      <c r="C2" t="s">
        <v>118</v>
      </c>
      <c r="D2" t="s">
        <v>119</v>
      </c>
      <c r="E2" t="s">
        <v>120</v>
      </c>
      <c r="F2" t="s">
        <v>121</v>
      </c>
      <c r="G2" t="s">
        <v>122</v>
      </c>
      <c r="H2" t="s">
        <v>123</v>
      </c>
      <c r="I2" t="s">
        <v>124</v>
      </c>
      <c r="J2" t="s">
        <v>125</v>
      </c>
      <c r="K2" t="s">
        <v>65</v>
      </c>
      <c r="L2" t="s">
        <v>126</v>
      </c>
      <c r="M2" t="s">
        <v>127</v>
      </c>
      <c r="N2" t="s">
        <v>128</v>
      </c>
      <c r="O2" t="s">
        <v>129</v>
      </c>
      <c r="P2" t="s">
        <v>130</v>
      </c>
      <c r="Q2" t="s">
        <v>131</v>
      </c>
    </row>
    <row r="3" spans="2:17">
      <c r="B3" t="s">
        <v>78</v>
      </c>
      <c r="C3">
        <v>410.37</v>
      </c>
      <c r="D3">
        <v>521.30999999999995</v>
      </c>
      <c r="E3">
        <v>84.75</v>
      </c>
      <c r="F3">
        <v>-1</v>
      </c>
      <c r="G3">
        <v>742.91</v>
      </c>
      <c r="H3">
        <v>75.11</v>
      </c>
      <c r="I3">
        <v>12.64</v>
      </c>
      <c r="J3">
        <v>59.91</v>
      </c>
      <c r="K3">
        <v>82.54</v>
      </c>
      <c r="L3">
        <v>57.14</v>
      </c>
      <c r="M3">
        <v>2146.66</v>
      </c>
      <c r="N3">
        <v>0.3</v>
      </c>
    </row>
    <row r="4" spans="2:17">
      <c r="B4" t="s">
        <v>79</v>
      </c>
      <c r="N4">
        <v>0.3</v>
      </c>
    </row>
    <row r="5" spans="2:17">
      <c r="B5" t="s">
        <v>80</v>
      </c>
      <c r="M5">
        <v>1811.49</v>
      </c>
    </row>
    <row r="6" spans="2:17">
      <c r="B6" t="s">
        <v>81</v>
      </c>
      <c r="M6">
        <v>335.17</v>
      </c>
    </row>
    <row r="7" spans="2:17">
      <c r="B7" t="s">
        <v>82</v>
      </c>
      <c r="C7">
        <v>410.37</v>
      </c>
    </row>
    <row r="8" spans="2:17">
      <c r="B8" t="s">
        <v>83</v>
      </c>
      <c r="F8">
        <v>-1</v>
      </c>
      <c r="G8">
        <v>742.91</v>
      </c>
      <c r="H8">
        <v>75.11</v>
      </c>
      <c r="I8">
        <v>12.64</v>
      </c>
      <c r="J8">
        <v>59.91</v>
      </c>
      <c r="K8">
        <v>82.54</v>
      </c>
      <c r="L8">
        <v>57.14</v>
      </c>
    </row>
    <row r="9" spans="2:17">
      <c r="B9" t="s">
        <v>84</v>
      </c>
      <c r="F9">
        <v>423.17</v>
      </c>
      <c r="G9">
        <v>297.06</v>
      </c>
      <c r="H9">
        <v>30</v>
      </c>
      <c r="I9">
        <v>5.1100000000000003</v>
      </c>
      <c r="J9">
        <v>59.91</v>
      </c>
      <c r="K9">
        <v>8.27</v>
      </c>
      <c r="L9">
        <v>22.83</v>
      </c>
    </row>
    <row r="10" spans="2:17">
      <c r="B10" t="s">
        <v>85</v>
      </c>
      <c r="F10">
        <v>74.27</v>
      </c>
      <c r="K10">
        <v>74.27</v>
      </c>
    </row>
    <row r="11" spans="2:17">
      <c r="B11" t="s">
        <v>86</v>
      </c>
      <c r="F11">
        <v>532.79</v>
      </c>
      <c r="G11">
        <v>445.85</v>
      </c>
      <c r="H11">
        <v>45.11</v>
      </c>
      <c r="I11">
        <v>7.52</v>
      </c>
      <c r="L11">
        <v>34.32</v>
      </c>
    </row>
    <row r="12" spans="2:17">
      <c r="B12" t="s">
        <v>87</v>
      </c>
      <c r="D12">
        <v>521.30999999999995</v>
      </c>
      <c r="E12">
        <v>84.75</v>
      </c>
    </row>
    <row r="13" spans="2:17">
      <c r="B13" t="s">
        <v>88</v>
      </c>
      <c r="D13">
        <v>1822.19</v>
      </c>
      <c r="E13">
        <v>575.49</v>
      </c>
      <c r="P13">
        <v>0</v>
      </c>
    </row>
    <row r="14" spans="2:17">
      <c r="B14" t="s">
        <v>89</v>
      </c>
      <c r="D14">
        <v>1822.19</v>
      </c>
      <c r="P14">
        <v>0</v>
      </c>
    </row>
    <row r="15" spans="2:17">
      <c r="B15" t="s">
        <v>90</v>
      </c>
      <c r="D15">
        <v>447.08</v>
      </c>
      <c r="P15">
        <v>0</v>
      </c>
    </row>
    <row r="16" spans="2:17">
      <c r="B16" t="s">
        <v>7</v>
      </c>
      <c r="D16">
        <v>281.14</v>
      </c>
      <c r="P16">
        <v>0</v>
      </c>
    </row>
    <row r="17" spans="2:16">
      <c r="B17" t="s">
        <v>8</v>
      </c>
      <c r="D17">
        <v>0.72</v>
      </c>
      <c r="P17">
        <v>0</v>
      </c>
    </row>
    <row r="18" spans="2:16">
      <c r="B18" t="s">
        <v>9</v>
      </c>
      <c r="D18">
        <v>69.12</v>
      </c>
      <c r="P18">
        <v>0</v>
      </c>
    </row>
    <row r="19" spans="2:16">
      <c r="B19" t="s">
        <v>10</v>
      </c>
      <c r="D19">
        <v>3.31</v>
      </c>
      <c r="P19">
        <v>0</v>
      </c>
    </row>
    <row r="20" spans="2:16">
      <c r="B20" t="s">
        <v>12</v>
      </c>
      <c r="D20">
        <v>76.150000000000006</v>
      </c>
      <c r="P20">
        <v>0</v>
      </c>
    </row>
    <row r="21" spans="2:16">
      <c r="B21" t="s">
        <v>14</v>
      </c>
      <c r="D21">
        <v>0.68</v>
      </c>
      <c r="P21">
        <v>0</v>
      </c>
    </row>
    <row r="22" spans="2:16">
      <c r="B22" t="s">
        <v>16</v>
      </c>
      <c r="D22">
        <v>15.94</v>
      </c>
      <c r="P22">
        <v>0</v>
      </c>
    </row>
    <row r="23" spans="2:16">
      <c r="B23" t="s">
        <v>91</v>
      </c>
      <c r="D23">
        <v>167.13</v>
      </c>
      <c r="P23">
        <v>0</v>
      </c>
    </row>
    <row r="24" spans="2:16">
      <c r="B24" t="s">
        <v>19</v>
      </c>
      <c r="D24">
        <v>103.12</v>
      </c>
      <c r="P24">
        <v>0</v>
      </c>
    </row>
    <row r="25" spans="2:16">
      <c r="B25" t="s">
        <v>21</v>
      </c>
      <c r="D25">
        <v>46.83</v>
      </c>
      <c r="P25">
        <v>0</v>
      </c>
    </row>
    <row r="26" spans="2:16">
      <c r="B26" t="s">
        <v>23</v>
      </c>
      <c r="D26">
        <v>16.21</v>
      </c>
      <c r="P26">
        <v>0</v>
      </c>
    </row>
    <row r="27" spans="2:16">
      <c r="B27" t="s">
        <v>25</v>
      </c>
      <c r="D27">
        <v>0.98</v>
      </c>
      <c r="P27">
        <v>0</v>
      </c>
    </row>
    <row r="28" spans="2:16">
      <c r="B28" t="s">
        <v>92</v>
      </c>
      <c r="D28">
        <v>241.08</v>
      </c>
      <c r="P28">
        <v>0</v>
      </c>
    </row>
    <row r="29" spans="2:16">
      <c r="B29" t="s">
        <v>26</v>
      </c>
      <c r="D29">
        <v>0</v>
      </c>
      <c r="P29">
        <v>0</v>
      </c>
    </row>
    <row r="30" spans="2:16">
      <c r="B30" t="s">
        <v>27</v>
      </c>
      <c r="D30">
        <v>0</v>
      </c>
      <c r="P30">
        <v>0</v>
      </c>
    </row>
    <row r="31" spans="2:16">
      <c r="B31" t="s">
        <v>93</v>
      </c>
      <c r="D31">
        <v>0</v>
      </c>
      <c r="P31">
        <v>0</v>
      </c>
    </row>
    <row r="32" spans="2:16">
      <c r="B32" t="s">
        <v>33</v>
      </c>
      <c r="D32">
        <v>120.53</v>
      </c>
      <c r="P32">
        <v>0</v>
      </c>
    </row>
    <row r="33" spans="2:16">
      <c r="B33" t="s">
        <v>34</v>
      </c>
      <c r="D33">
        <v>0</v>
      </c>
      <c r="P33">
        <v>0</v>
      </c>
    </row>
    <row r="34" spans="2:16">
      <c r="B34" t="s">
        <v>35</v>
      </c>
      <c r="D34">
        <v>120.53</v>
      </c>
      <c r="P34">
        <v>0</v>
      </c>
    </row>
    <row r="35" spans="2:16">
      <c r="B35" t="s">
        <v>28</v>
      </c>
      <c r="D35">
        <v>0</v>
      </c>
      <c r="P35">
        <v>0</v>
      </c>
    </row>
    <row r="36" spans="2:16">
      <c r="B36" t="s">
        <v>94</v>
      </c>
      <c r="D36">
        <v>31.7</v>
      </c>
      <c r="P36">
        <v>0</v>
      </c>
    </row>
    <row r="37" spans="2:16">
      <c r="B37" t="s">
        <v>95</v>
      </c>
      <c r="D37">
        <v>23.34</v>
      </c>
      <c r="P37">
        <v>0</v>
      </c>
    </row>
    <row r="38" spans="2:16">
      <c r="B38" t="s">
        <v>30</v>
      </c>
      <c r="D38">
        <v>8.36</v>
      </c>
      <c r="P38">
        <v>0</v>
      </c>
    </row>
    <row r="39" spans="2:16">
      <c r="B39" t="s">
        <v>31</v>
      </c>
      <c r="D39">
        <v>0</v>
      </c>
      <c r="P39">
        <v>0</v>
      </c>
    </row>
    <row r="40" spans="2:16">
      <c r="B40" t="s">
        <v>96</v>
      </c>
      <c r="D40">
        <v>917.22</v>
      </c>
      <c r="P40">
        <v>0</v>
      </c>
    </row>
    <row r="41" spans="2:16">
      <c r="B41" t="s">
        <v>97</v>
      </c>
      <c r="D41">
        <v>0</v>
      </c>
      <c r="P41">
        <v>0</v>
      </c>
    </row>
    <row r="42" spans="2:16">
      <c r="B42" t="s">
        <v>46</v>
      </c>
      <c r="D42">
        <v>0</v>
      </c>
      <c r="P42">
        <v>0</v>
      </c>
    </row>
    <row r="43" spans="2:16">
      <c r="B43" t="s">
        <v>98</v>
      </c>
      <c r="D43">
        <v>886.71</v>
      </c>
      <c r="P43">
        <v>0</v>
      </c>
    </row>
    <row r="44" spans="2:16">
      <c r="B44" t="s">
        <v>18</v>
      </c>
      <c r="D44">
        <v>30.51</v>
      </c>
      <c r="P44">
        <v>0</v>
      </c>
    </row>
    <row r="45" spans="2:16">
      <c r="B45" t="s">
        <v>99</v>
      </c>
      <c r="D45">
        <v>17.21</v>
      </c>
      <c r="P45">
        <v>0</v>
      </c>
    </row>
    <row r="46" spans="2:16">
      <c r="B46" t="s">
        <v>36</v>
      </c>
      <c r="D46">
        <v>3.18</v>
      </c>
      <c r="P46">
        <v>0</v>
      </c>
    </row>
    <row r="47" spans="2:16">
      <c r="B47" t="s">
        <v>37</v>
      </c>
      <c r="D47">
        <v>1.67</v>
      </c>
      <c r="P47">
        <v>0</v>
      </c>
    </row>
    <row r="48" spans="2:16">
      <c r="B48" t="s">
        <v>38</v>
      </c>
      <c r="D48">
        <v>2.4900000000000002</v>
      </c>
      <c r="P48">
        <v>0</v>
      </c>
    </row>
    <row r="49" spans="2:16">
      <c r="B49" t="s">
        <v>39</v>
      </c>
      <c r="D49">
        <v>3.17</v>
      </c>
      <c r="P49">
        <v>0</v>
      </c>
    </row>
    <row r="50" spans="2:16">
      <c r="B50" t="s">
        <v>40</v>
      </c>
      <c r="D50">
        <v>6.44</v>
      </c>
      <c r="P50">
        <v>0</v>
      </c>
    </row>
    <row r="51" spans="2:16">
      <c r="B51" t="s">
        <v>41</v>
      </c>
      <c r="D51">
        <v>0.26</v>
      </c>
      <c r="P51">
        <v>0</v>
      </c>
    </row>
    <row r="52" spans="2:16">
      <c r="B52" t="s">
        <v>42</v>
      </c>
      <c r="D52">
        <v>0</v>
      </c>
      <c r="P52">
        <v>0</v>
      </c>
    </row>
    <row r="53" spans="2:16">
      <c r="B53" t="s">
        <v>100</v>
      </c>
      <c r="D53">
        <v>0.73</v>
      </c>
      <c r="P53">
        <v>0</v>
      </c>
    </row>
    <row r="54" spans="2:16">
      <c r="B54" t="s">
        <v>44</v>
      </c>
      <c r="D54">
        <v>0.19</v>
      </c>
      <c r="P54">
        <v>0</v>
      </c>
    </row>
    <row r="55" spans="2:16">
      <c r="B55" t="s">
        <v>43</v>
      </c>
      <c r="D55">
        <v>0.54</v>
      </c>
      <c r="P55">
        <v>0</v>
      </c>
    </row>
    <row r="56" spans="2:16">
      <c r="B56" t="s">
        <v>48</v>
      </c>
      <c r="D56">
        <v>0.03</v>
      </c>
    </row>
    <row r="57" spans="2:16">
      <c r="B57" t="s">
        <v>101</v>
      </c>
    </row>
    <row r="58" spans="2:16">
      <c r="B58" t="s">
        <v>49</v>
      </c>
      <c r="E58">
        <v>575.49</v>
      </c>
    </row>
    <row r="59" spans="2:16">
      <c r="B59" t="s">
        <v>102</v>
      </c>
      <c r="F59">
        <v>-1</v>
      </c>
      <c r="G59">
        <v>125.14</v>
      </c>
      <c r="H59">
        <v>10.52</v>
      </c>
      <c r="I59">
        <v>1.32</v>
      </c>
      <c r="J59">
        <v>53.33</v>
      </c>
      <c r="K59">
        <v>31.88</v>
      </c>
      <c r="L59">
        <v>0</v>
      </c>
      <c r="P59">
        <v>0.31</v>
      </c>
    </row>
    <row r="60" spans="2:16">
      <c r="B60" t="s">
        <v>103</v>
      </c>
      <c r="F60">
        <v>-1</v>
      </c>
      <c r="G60">
        <v>99.24</v>
      </c>
      <c r="H60">
        <v>7.74</v>
      </c>
      <c r="I60">
        <v>1.1000000000000001</v>
      </c>
      <c r="J60">
        <v>32.28</v>
      </c>
      <c r="K60">
        <v>17.11</v>
      </c>
      <c r="L60">
        <v>0</v>
      </c>
      <c r="P60">
        <v>0.31</v>
      </c>
    </row>
    <row r="61" spans="2:16">
      <c r="B61" t="s">
        <v>104</v>
      </c>
      <c r="F61">
        <v>63.68</v>
      </c>
      <c r="G61">
        <v>20.63</v>
      </c>
      <c r="H61">
        <v>2.1</v>
      </c>
      <c r="I61">
        <v>0.18</v>
      </c>
      <c r="J61">
        <v>30.38</v>
      </c>
      <c r="K61">
        <v>10.39</v>
      </c>
      <c r="L61">
        <v>0</v>
      </c>
      <c r="P61">
        <v>0.09</v>
      </c>
    </row>
    <row r="62" spans="2:16">
      <c r="B62" t="s">
        <v>105</v>
      </c>
      <c r="F62">
        <v>1.17</v>
      </c>
      <c r="G62">
        <v>0.38</v>
      </c>
      <c r="H62">
        <v>0.03</v>
      </c>
      <c r="I62">
        <v>0</v>
      </c>
      <c r="J62">
        <v>0.68</v>
      </c>
      <c r="K62">
        <v>0.08</v>
      </c>
      <c r="L62">
        <v>0</v>
      </c>
      <c r="P62">
        <v>0.05</v>
      </c>
    </row>
    <row r="63" spans="2:16">
      <c r="B63" t="s">
        <v>106</v>
      </c>
      <c r="F63">
        <v>3.74</v>
      </c>
      <c r="G63">
        <v>1.69</v>
      </c>
      <c r="H63">
        <v>0.2</v>
      </c>
      <c r="I63">
        <v>0.02</v>
      </c>
      <c r="J63">
        <v>1.22</v>
      </c>
      <c r="K63">
        <v>0.62</v>
      </c>
      <c r="L63">
        <v>0</v>
      </c>
      <c r="P63">
        <v>0.05</v>
      </c>
    </row>
    <row r="64" spans="2:16">
      <c r="B64" t="s">
        <v>107</v>
      </c>
      <c r="F64">
        <v>82.86</v>
      </c>
      <c r="G64">
        <v>76.540000000000006</v>
      </c>
      <c r="H64">
        <v>5.41</v>
      </c>
      <c r="I64">
        <v>0.9</v>
      </c>
      <c r="P64">
        <v>0.08</v>
      </c>
    </row>
    <row r="65" spans="2:17">
      <c r="B65" t="s">
        <v>108</v>
      </c>
      <c r="F65">
        <v>6.02</v>
      </c>
      <c r="K65">
        <v>6.02</v>
      </c>
      <c r="P65">
        <v>0.05</v>
      </c>
    </row>
    <row r="66" spans="2:17">
      <c r="B66" t="s">
        <v>109</v>
      </c>
      <c r="F66">
        <v>-1</v>
      </c>
      <c r="G66">
        <v>25.9</v>
      </c>
      <c r="H66">
        <v>2.78</v>
      </c>
      <c r="I66">
        <v>0.22</v>
      </c>
      <c r="J66">
        <v>21.05</v>
      </c>
      <c r="K66">
        <v>14.77</v>
      </c>
      <c r="L66">
        <v>0</v>
      </c>
    </row>
    <row r="67" spans="2:17">
      <c r="B67" t="s">
        <v>110</v>
      </c>
      <c r="F67">
        <v>27.9</v>
      </c>
      <c r="G67">
        <v>10.06</v>
      </c>
      <c r="H67">
        <v>0.96</v>
      </c>
      <c r="I67">
        <v>0.08</v>
      </c>
      <c r="J67">
        <v>8.69</v>
      </c>
      <c r="K67">
        <v>8.1199999999999992</v>
      </c>
      <c r="L67">
        <v>0</v>
      </c>
    </row>
    <row r="68" spans="2:17">
      <c r="B68" t="s">
        <v>111</v>
      </c>
      <c r="F68">
        <v>19.5</v>
      </c>
      <c r="G68">
        <v>7.74</v>
      </c>
      <c r="H68">
        <v>0.92</v>
      </c>
      <c r="I68">
        <v>7.0000000000000007E-2</v>
      </c>
      <c r="J68">
        <v>6.65</v>
      </c>
      <c r="K68">
        <v>4.12</v>
      </c>
      <c r="L68">
        <v>0</v>
      </c>
    </row>
    <row r="69" spans="2:17">
      <c r="B69" t="s">
        <v>112</v>
      </c>
      <c r="F69">
        <v>4.16</v>
      </c>
      <c r="G69">
        <v>1.86</v>
      </c>
      <c r="H69">
        <v>0.21</v>
      </c>
      <c r="I69">
        <v>0.02</v>
      </c>
      <c r="J69">
        <v>1.37</v>
      </c>
      <c r="K69">
        <v>0.7</v>
      </c>
      <c r="L69">
        <v>0</v>
      </c>
    </row>
    <row r="70" spans="2:17">
      <c r="B70" t="s">
        <v>113</v>
      </c>
      <c r="F70">
        <v>3.96</v>
      </c>
      <c r="G70">
        <v>2.42</v>
      </c>
      <c r="H70">
        <v>0.27</v>
      </c>
      <c r="I70">
        <v>0.02</v>
      </c>
      <c r="J70">
        <v>0.91</v>
      </c>
      <c r="K70">
        <v>0.34</v>
      </c>
      <c r="L70">
        <v>0</v>
      </c>
    </row>
    <row r="71" spans="2:17">
      <c r="B71" t="s">
        <v>114</v>
      </c>
      <c r="F71">
        <v>8.35</v>
      </c>
      <c r="G71">
        <v>3.5</v>
      </c>
      <c r="H71">
        <v>0.39</v>
      </c>
      <c r="I71">
        <v>0.03</v>
      </c>
      <c r="J71">
        <v>3.01</v>
      </c>
      <c r="K71">
        <v>1.41</v>
      </c>
      <c r="L71">
        <v>0</v>
      </c>
    </row>
    <row r="72" spans="2:17">
      <c r="B72" t="s">
        <v>115</v>
      </c>
      <c r="F72">
        <v>0.86</v>
      </c>
      <c r="G72">
        <v>0.32</v>
      </c>
      <c r="H72">
        <v>0.03</v>
      </c>
      <c r="I72">
        <v>0</v>
      </c>
      <c r="J72">
        <v>0.42</v>
      </c>
      <c r="K72">
        <v>0.08</v>
      </c>
      <c r="L72">
        <v>0</v>
      </c>
    </row>
    <row r="75" spans="2:17">
      <c r="C75" t="s">
        <v>118</v>
      </c>
      <c r="D75" t="s">
        <v>119</v>
      </c>
      <c r="E75" t="s">
        <v>120</v>
      </c>
      <c r="F75" t="s">
        <v>121</v>
      </c>
      <c r="G75" t="s">
        <v>122</v>
      </c>
      <c r="H75" t="s">
        <v>123</v>
      </c>
      <c r="I75" t="s">
        <v>124</v>
      </c>
      <c r="J75" t="s">
        <v>125</v>
      </c>
      <c r="K75" t="s">
        <v>65</v>
      </c>
      <c r="L75" t="s">
        <v>126</v>
      </c>
      <c r="M75" t="s">
        <v>127</v>
      </c>
      <c r="N75" t="s">
        <v>128</v>
      </c>
      <c r="O75" t="s">
        <v>129</v>
      </c>
      <c r="P75" t="s">
        <v>130</v>
      </c>
      <c r="Q75" t="s">
        <v>131</v>
      </c>
    </row>
    <row r="76" spans="2:17">
      <c r="B76" t="s">
        <v>78</v>
      </c>
      <c r="D76">
        <v>2343.5</v>
      </c>
      <c r="E76">
        <v>660.24</v>
      </c>
      <c r="M76">
        <v>212.69</v>
      </c>
      <c r="O76">
        <v>977.19</v>
      </c>
    </row>
    <row r="77" spans="2:17">
      <c r="B77" t="s">
        <v>79</v>
      </c>
      <c r="D77">
        <v>0.1</v>
      </c>
      <c r="E77">
        <v>0.1</v>
      </c>
      <c r="M77">
        <v>0.1</v>
      </c>
    </row>
    <row r="78" spans="2:17">
      <c r="B78" t="s">
        <v>80</v>
      </c>
      <c r="D78">
        <v>1600</v>
      </c>
      <c r="E78">
        <v>211.49</v>
      </c>
    </row>
    <row r="79" spans="2:17">
      <c r="B79" t="s">
        <v>81</v>
      </c>
      <c r="D79">
        <v>217.36</v>
      </c>
      <c r="E79">
        <v>117.81</v>
      </c>
    </row>
    <row r="80" spans="2:17">
      <c r="B80" t="s">
        <v>82</v>
      </c>
      <c r="D80">
        <v>39.24</v>
      </c>
      <c r="O80">
        <v>371.13</v>
      </c>
    </row>
    <row r="81" spans="2:17">
      <c r="B81" t="s">
        <v>83</v>
      </c>
      <c r="D81">
        <v>486.81</v>
      </c>
      <c r="E81">
        <v>330.84</v>
      </c>
      <c r="M81">
        <v>212.59</v>
      </c>
    </row>
    <row r="82" spans="2:17">
      <c r="B82" t="s">
        <v>84</v>
      </c>
      <c r="D82">
        <v>309.31</v>
      </c>
      <c r="M82">
        <v>113.86</v>
      </c>
    </row>
    <row r="83" spans="2:17">
      <c r="B83" t="s">
        <v>85</v>
      </c>
      <c r="D83">
        <v>47.5</v>
      </c>
      <c r="M83">
        <v>26.78</v>
      </c>
    </row>
    <row r="84" spans="2:17">
      <c r="B84" t="s">
        <v>86</v>
      </c>
      <c r="D84">
        <v>130</v>
      </c>
      <c r="E84">
        <v>330.84</v>
      </c>
      <c r="M84">
        <v>71.95</v>
      </c>
    </row>
    <row r="85" spans="2:17">
      <c r="B85" t="s">
        <v>87</v>
      </c>
      <c r="O85">
        <v>606.07000000000005</v>
      </c>
    </row>
    <row r="86" spans="2:17">
      <c r="B86" t="s">
        <v>88</v>
      </c>
      <c r="C86">
        <v>275.22000000000003</v>
      </c>
      <c r="F86">
        <v>-1</v>
      </c>
      <c r="G86">
        <v>868.04</v>
      </c>
      <c r="H86">
        <v>85.63</v>
      </c>
      <c r="I86">
        <v>13.96</v>
      </c>
      <c r="J86">
        <v>113.24</v>
      </c>
      <c r="K86">
        <v>114.42</v>
      </c>
      <c r="L86">
        <v>57.14</v>
      </c>
      <c r="Q86">
        <v>870.02</v>
      </c>
    </row>
    <row r="87" spans="2:17">
      <c r="B87" t="s">
        <v>89</v>
      </c>
      <c r="C87">
        <v>275.22000000000003</v>
      </c>
      <c r="F87">
        <v>-1</v>
      </c>
      <c r="G87">
        <v>323.60000000000002</v>
      </c>
      <c r="H87">
        <v>64.680000000000007</v>
      </c>
      <c r="I87">
        <v>11.84</v>
      </c>
      <c r="J87">
        <v>113.24</v>
      </c>
      <c r="K87">
        <v>114.42</v>
      </c>
      <c r="L87">
        <v>49.16</v>
      </c>
      <c r="Q87">
        <v>870.02</v>
      </c>
    </row>
    <row r="88" spans="2:17">
      <c r="B88" t="s">
        <v>90</v>
      </c>
      <c r="C88">
        <v>154.56</v>
      </c>
      <c r="F88">
        <v>-1</v>
      </c>
      <c r="G88">
        <v>66.78</v>
      </c>
      <c r="H88">
        <v>9.2200000000000006</v>
      </c>
      <c r="I88">
        <v>1.66</v>
      </c>
      <c r="J88">
        <v>3.36</v>
      </c>
      <c r="K88">
        <v>2.35</v>
      </c>
      <c r="L88">
        <v>8.7100000000000009</v>
      </c>
      <c r="Q88">
        <v>200.43</v>
      </c>
    </row>
    <row r="89" spans="2:17">
      <c r="B89" t="s">
        <v>7</v>
      </c>
      <c r="C89">
        <v>133.06</v>
      </c>
      <c r="Q89">
        <v>148.08000000000001</v>
      </c>
    </row>
    <row r="90" spans="2:17">
      <c r="B90" t="s">
        <v>8</v>
      </c>
      <c r="C90">
        <v>0.1</v>
      </c>
      <c r="F90">
        <v>0.53</v>
      </c>
      <c r="G90">
        <v>0.09</v>
      </c>
      <c r="H90">
        <v>0.09</v>
      </c>
      <c r="I90">
        <v>0.09</v>
      </c>
      <c r="J90">
        <v>0.08</v>
      </c>
      <c r="K90">
        <v>0.08</v>
      </c>
      <c r="L90">
        <v>0.09</v>
      </c>
      <c r="Q90">
        <v>0.1</v>
      </c>
    </row>
    <row r="91" spans="2:17">
      <c r="B91" t="s">
        <v>9</v>
      </c>
      <c r="C91">
        <v>9.11</v>
      </c>
      <c r="F91">
        <v>36.83</v>
      </c>
      <c r="G91">
        <v>31.07</v>
      </c>
      <c r="H91">
        <v>2.36</v>
      </c>
      <c r="I91">
        <v>0.4</v>
      </c>
      <c r="J91">
        <v>0.7</v>
      </c>
      <c r="K91">
        <v>0.49</v>
      </c>
      <c r="L91">
        <v>1.82</v>
      </c>
      <c r="Q91">
        <v>23.18</v>
      </c>
    </row>
    <row r="92" spans="2:17">
      <c r="B92" t="s">
        <v>10</v>
      </c>
      <c r="C92">
        <v>0.2</v>
      </c>
      <c r="F92">
        <v>3.11</v>
      </c>
      <c r="G92">
        <v>0.35</v>
      </c>
      <c r="H92">
        <v>0.27</v>
      </c>
      <c r="I92">
        <v>0.36</v>
      </c>
      <c r="J92">
        <v>1.26</v>
      </c>
      <c r="K92">
        <v>0.76</v>
      </c>
      <c r="L92">
        <v>0.12</v>
      </c>
      <c r="Q92">
        <v>0</v>
      </c>
    </row>
    <row r="93" spans="2:17">
      <c r="B93" t="s">
        <v>12</v>
      </c>
      <c r="C93">
        <v>11.41</v>
      </c>
      <c r="F93">
        <v>38.31</v>
      </c>
      <c r="G93">
        <v>32.840000000000003</v>
      </c>
      <c r="H93">
        <v>2.15</v>
      </c>
      <c r="I93">
        <v>0.37</v>
      </c>
      <c r="J93">
        <v>0.71</v>
      </c>
      <c r="K93">
        <v>0.55000000000000004</v>
      </c>
      <c r="L93">
        <v>1.68</v>
      </c>
      <c r="Q93">
        <v>26.43</v>
      </c>
    </row>
    <row r="94" spans="2:17">
      <c r="B94" t="s">
        <v>14</v>
      </c>
      <c r="C94">
        <v>0.09</v>
      </c>
      <c r="F94">
        <v>0.5</v>
      </c>
      <c r="G94">
        <v>0.08</v>
      </c>
      <c r="H94">
        <v>0.09</v>
      </c>
      <c r="I94">
        <v>0.09</v>
      </c>
      <c r="J94">
        <v>0.08</v>
      </c>
      <c r="K94">
        <v>0.08</v>
      </c>
      <c r="L94">
        <v>0.09</v>
      </c>
      <c r="Q94">
        <v>0.09</v>
      </c>
    </row>
    <row r="95" spans="2:17">
      <c r="B95" t="s">
        <v>16</v>
      </c>
      <c r="C95">
        <v>0.57999999999999996</v>
      </c>
      <c r="F95">
        <v>12.8</v>
      </c>
      <c r="G95">
        <v>2.35</v>
      </c>
      <c r="H95">
        <v>4.2699999999999996</v>
      </c>
      <c r="I95">
        <v>0.36</v>
      </c>
      <c r="J95">
        <v>0.53</v>
      </c>
      <c r="K95">
        <v>0.38</v>
      </c>
      <c r="L95">
        <v>4.91</v>
      </c>
      <c r="Q95">
        <v>2.56</v>
      </c>
    </row>
    <row r="96" spans="2:17">
      <c r="B96" t="s">
        <v>91</v>
      </c>
      <c r="C96">
        <v>42.46</v>
      </c>
      <c r="F96">
        <v>-1</v>
      </c>
      <c r="G96">
        <v>24.44</v>
      </c>
      <c r="H96">
        <v>4.2300000000000004</v>
      </c>
      <c r="I96">
        <v>1.54</v>
      </c>
      <c r="J96">
        <v>2.9</v>
      </c>
      <c r="K96">
        <v>2.66</v>
      </c>
      <c r="L96">
        <v>5.39</v>
      </c>
      <c r="Q96">
        <v>83.5</v>
      </c>
    </row>
    <row r="97" spans="2:17">
      <c r="B97" t="s">
        <v>19</v>
      </c>
      <c r="C97">
        <v>32.96</v>
      </c>
      <c r="F97">
        <v>17.350000000000001</v>
      </c>
      <c r="G97">
        <v>10.25</v>
      </c>
      <c r="H97">
        <v>1.33</v>
      </c>
      <c r="I97">
        <v>0.44</v>
      </c>
      <c r="J97">
        <v>1.42</v>
      </c>
      <c r="K97">
        <v>1.32</v>
      </c>
      <c r="L97">
        <v>2.58</v>
      </c>
      <c r="Q97">
        <v>52.81</v>
      </c>
    </row>
    <row r="98" spans="2:17">
      <c r="B98" t="s">
        <v>21</v>
      </c>
      <c r="C98">
        <v>6.82</v>
      </c>
      <c r="F98">
        <v>13.35</v>
      </c>
      <c r="G98">
        <v>9.49</v>
      </c>
      <c r="H98">
        <v>0.62</v>
      </c>
      <c r="I98">
        <v>0.5</v>
      </c>
      <c r="J98">
        <v>0.97</v>
      </c>
      <c r="K98">
        <v>0.79</v>
      </c>
      <c r="L98">
        <v>0.98</v>
      </c>
      <c r="Q98">
        <v>26.67</v>
      </c>
    </row>
    <row r="99" spans="2:17">
      <c r="B99" t="s">
        <v>23</v>
      </c>
      <c r="C99">
        <v>2.56</v>
      </c>
      <c r="F99">
        <v>9.76</v>
      </c>
      <c r="G99">
        <v>4.58</v>
      </c>
      <c r="H99">
        <v>2.17</v>
      </c>
      <c r="I99">
        <v>0.48</v>
      </c>
      <c r="J99">
        <v>0.4</v>
      </c>
      <c r="K99">
        <v>0.43</v>
      </c>
      <c r="L99">
        <v>1.7</v>
      </c>
      <c r="Q99">
        <v>3.89</v>
      </c>
    </row>
    <row r="100" spans="2:17">
      <c r="B100" t="s">
        <v>25</v>
      </c>
      <c r="C100">
        <v>0.13</v>
      </c>
      <c r="F100">
        <v>0.72</v>
      </c>
      <c r="G100">
        <v>0.12</v>
      </c>
      <c r="H100">
        <v>0.12</v>
      </c>
      <c r="I100">
        <v>0.13</v>
      </c>
      <c r="J100">
        <v>0.11</v>
      </c>
      <c r="K100">
        <v>0.11</v>
      </c>
      <c r="L100">
        <v>0.12</v>
      </c>
      <c r="Q100">
        <v>0.13</v>
      </c>
    </row>
    <row r="101" spans="2:17">
      <c r="B101" t="s">
        <v>92</v>
      </c>
      <c r="C101">
        <v>72.41</v>
      </c>
      <c r="F101">
        <v>-1</v>
      </c>
      <c r="G101">
        <v>35.159999999999997</v>
      </c>
      <c r="H101">
        <v>6.84</v>
      </c>
      <c r="I101">
        <v>1.38</v>
      </c>
      <c r="J101">
        <v>2.72</v>
      </c>
      <c r="K101">
        <v>3.1</v>
      </c>
      <c r="L101">
        <v>6.46</v>
      </c>
      <c r="Q101">
        <v>113</v>
      </c>
    </row>
    <row r="102" spans="2:17">
      <c r="B102" t="s">
        <v>26</v>
      </c>
      <c r="C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Q102">
        <v>0</v>
      </c>
    </row>
    <row r="103" spans="2:17">
      <c r="B103" t="s">
        <v>27</v>
      </c>
      <c r="C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Q103">
        <v>0</v>
      </c>
    </row>
    <row r="104" spans="2:17">
      <c r="B104" t="s">
        <v>93</v>
      </c>
      <c r="C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Q104">
        <v>0</v>
      </c>
    </row>
    <row r="105" spans="2:17">
      <c r="B105" t="s">
        <v>33</v>
      </c>
      <c r="C105">
        <v>36.200000000000003</v>
      </c>
      <c r="F105">
        <v>27.83</v>
      </c>
      <c r="G105">
        <v>17.579999999999998</v>
      </c>
      <c r="H105">
        <v>3.42</v>
      </c>
      <c r="I105">
        <v>0.69</v>
      </c>
      <c r="J105">
        <v>1.36</v>
      </c>
      <c r="K105">
        <v>1.55</v>
      </c>
      <c r="L105">
        <v>3.23</v>
      </c>
      <c r="Q105">
        <v>56.5</v>
      </c>
    </row>
    <row r="106" spans="2:17">
      <c r="B106" t="s">
        <v>34</v>
      </c>
      <c r="C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Q106">
        <v>0</v>
      </c>
    </row>
    <row r="107" spans="2:17">
      <c r="B107" t="s">
        <v>35</v>
      </c>
      <c r="C107">
        <v>36.200000000000003</v>
      </c>
      <c r="F107">
        <v>27.83</v>
      </c>
      <c r="G107">
        <v>17.579999999999998</v>
      </c>
      <c r="H107">
        <v>3.42</v>
      </c>
      <c r="I107">
        <v>0.69</v>
      </c>
      <c r="J107">
        <v>1.36</v>
      </c>
      <c r="K107">
        <v>1.55</v>
      </c>
      <c r="L107">
        <v>3.23</v>
      </c>
      <c r="Q107">
        <v>56.5</v>
      </c>
    </row>
    <row r="108" spans="2:17">
      <c r="B108" t="s">
        <v>28</v>
      </c>
      <c r="C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Q108">
        <v>0</v>
      </c>
    </row>
    <row r="109" spans="2:17">
      <c r="B109" t="s">
        <v>94</v>
      </c>
      <c r="C109">
        <v>3.93</v>
      </c>
      <c r="F109">
        <v>-1</v>
      </c>
      <c r="G109">
        <v>3.52</v>
      </c>
      <c r="H109">
        <v>6.09</v>
      </c>
      <c r="I109">
        <v>1.64</v>
      </c>
      <c r="J109">
        <v>1.19</v>
      </c>
      <c r="K109">
        <v>1.22</v>
      </c>
      <c r="L109">
        <v>4.7699999999999996</v>
      </c>
      <c r="Q109">
        <v>9.35</v>
      </c>
    </row>
    <row r="110" spans="2:17">
      <c r="B110" t="s">
        <v>95</v>
      </c>
      <c r="C110">
        <v>3.18</v>
      </c>
      <c r="F110">
        <v>12.55</v>
      </c>
      <c r="G110">
        <v>1.29</v>
      </c>
      <c r="H110">
        <v>5.01</v>
      </c>
      <c r="I110">
        <v>0.81</v>
      </c>
      <c r="J110">
        <v>0.73</v>
      </c>
      <c r="K110">
        <v>0.47</v>
      </c>
      <c r="L110">
        <v>4.25</v>
      </c>
      <c r="Q110">
        <v>7.61</v>
      </c>
    </row>
    <row r="111" spans="2:17">
      <c r="B111" t="s">
        <v>30</v>
      </c>
      <c r="C111">
        <v>0.75</v>
      </c>
      <c r="F111">
        <v>5.86</v>
      </c>
      <c r="G111">
        <v>2.23</v>
      </c>
      <c r="H111">
        <v>1.07</v>
      </c>
      <c r="I111">
        <v>0.83</v>
      </c>
      <c r="J111">
        <v>0.46</v>
      </c>
      <c r="K111">
        <v>0.75</v>
      </c>
      <c r="L111">
        <v>0.52</v>
      </c>
      <c r="Q111">
        <v>1.74</v>
      </c>
    </row>
    <row r="112" spans="2:17">
      <c r="B112" t="s">
        <v>31</v>
      </c>
      <c r="C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Q112">
        <v>0</v>
      </c>
    </row>
    <row r="113" spans="2:17">
      <c r="B113" t="s">
        <v>96</v>
      </c>
      <c r="F113">
        <v>-1</v>
      </c>
      <c r="G113">
        <v>189.89</v>
      </c>
      <c r="H113">
        <v>35.479999999999997</v>
      </c>
      <c r="I113">
        <v>4.0199999999999996</v>
      </c>
      <c r="J113">
        <v>102.14</v>
      </c>
      <c r="K113">
        <v>104.26</v>
      </c>
      <c r="L113">
        <v>22.33</v>
      </c>
      <c r="Q113">
        <v>459.11</v>
      </c>
    </row>
    <row r="114" spans="2:17">
      <c r="B114" t="s">
        <v>97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Q114">
        <v>0</v>
      </c>
    </row>
    <row r="115" spans="2:17">
      <c r="B115" t="s">
        <v>46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Q115">
        <v>0</v>
      </c>
    </row>
    <row r="116" spans="2:17">
      <c r="B116" t="s">
        <v>98</v>
      </c>
      <c r="F116">
        <v>442.08</v>
      </c>
      <c r="G116">
        <v>182.85</v>
      </c>
      <c r="H116">
        <v>34.24</v>
      </c>
      <c r="I116">
        <v>2.0099999999999998</v>
      </c>
      <c r="J116">
        <v>99.88</v>
      </c>
      <c r="K116">
        <v>102.36</v>
      </c>
      <c r="L116">
        <v>20.75</v>
      </c>
      <c r="Q116">
        <v>444.64</v>
      </c>
    </row>
    <row r="117" spans="2:17">
      <c r="B117" t="s">
        <v>18</v>
      </c>
      <c r="F117">
        <v>16.04</v>
      </c>
      <c r="G117">
        <v>7.04</v>
      </c>
      <c r="H117">
        <v>1.25</v>
      </c>
      <c r="I117">
        <v>2.0099999999999998</v>
      </c>
      <c r="J117">
        <v>2.2599999999999998</v>
      </c>
      <c r="K117">
        <v>1.9</v>
      </c>
      <c r="L117">
        <v>1.59</v>
      </c>
      <c r="Q117">
        <v>14.47</v>
      </c>
    </row>
    <row r="118" spans="2:17">
      <c r="B118" t="s">
        <v>99</v>
      </c>
      <c r="C118">
        <v>1.79</v>
      </c>
      <c r="F118">
        <v>-1</v>
      </c>
      <c r="G118">
        <v>3.7</v>
      </c>
      <c r="H118">
        <v>2.7</v>
      </c>
      <c r="I118">
        <v>1.49</v>
      </c>
      <c r="J118">
        <v>0.85</v>
      </c>
      <c r="K118">
        <v>0.76</v>
      </c>
      <c r="L118">
        <v>1.37</v>
      </c>
      <c r="Q118">
        <v>4.55</v>
      </c>
    </row>
    <row r="119" spans="2:17">
      <c r="B119" t="s">
        <v>36</v>
      </c>
      <c r="C119">
        <v>0.38</v>
      </c>
      <c r="F119">
        <v>2.39</v>
      </c>
      <c r="G119">
        <v>1.01</v>
      </c>
      <c r="H119">
        <v>0.53</v>
      </c>
      <c r="I119">
        <v>0.28999999999999998</v>
      </c>
      <c r="J119">
        <v>0.16</v>
      </c>
      <c r="K119">
        <v>0.15</v>
      </c>
      <c r="L119">
        <v>0.26</v>
      </c>
      <c r="Q119">
        <v>0.41</v>
      </c>
    </row>
    <row r="120" spans="2:17">
      <c r="B120" t="s">
        <v>37</v>
      </c>
      <c r="C120">
        <v>0.31</v>
      </c>
      <c r="F120">
        <v>1.1000000000000001</v>
      </c>
      <c r="G120">
        <v>0.24</v>
      </c>
      <c r="H120">
        <v>0.3</v>
      </c>
      <c r="I120">
        <v>0.31</v>
      </c>
      <c r="J120">
        <v>0.02</v>
      </c>
      <c r="K120">
        <v>0.02</v>
      </c>
      <c r="L120">
        <v>0.2</v>
      </c>
      <c r="Q120">
        <v>0.25</v>
      </c>
    </row>
    <row r="121" spans="2:17">
      <c r="B121" t="s">
        <v>38</v>
      </c>
      <c r="C121">
        <v>0.31</v>
      </c>
      <c r="F121">
        <v>1.19</v>
      </c>
      <c r="G121">
        <v>0.23</v>
      </c>
      <c r="H121">
        <v>0.18</v>
      </c>
      <c r="I121">
        <v>0.31</v>
      </c>
      <c r="J121">
        <v>0.11</v>
      </c>
      <c r="K121">
        <v>0.15</v>
      </c>
      <c r="L121">
        <v>0.21</v>
      </c>
      <c r="Q121">
        <v>0.98</v>
      </c>
    </row>
    <row r="122" spans="2:17">
      <c r="B122" t="s">
        <v>39</v>
      </c>
      <c r="C122">
        <v>0.38</v>
      </c>
      <c r="F122">
        <v>2.39</v>
      </c>
      <c r="G122">
        <v>1.01</v>
      </c>
      <c r="H122">
        <v>0.52</v>
      </c>
      <c r="I122">
        <v>0.28999999999999998</v>
      </c>
      <c r="J122">
        <v>0.16</v>
      </c>
      <c r="K122">
        <v>0.15</v>
      </c>
      <c r="L122">
        <v>0.26</v>
      </c>
      <c r="Q122">
        <v>0.41</v>
      </c>
    </row>
    <row r="123" spans="2:17">
      <c r="B123" t="s">
        <v>40</v>
      </c>
      <c r="C123">
        <v>0.37</v>
      </c>
      <c r="F123">
        <v>3.6</v>
      </c>
      <c r="G123">
        <v>1.18</v>
      </c>
      <c r="H123">
        <v>1.1299999999999999</v>
      </c>
      <c r="I123">
        <v>0.25</v>
      </c>
      <c r="J123">
        <v>0.37</v>
      </c>
      <c r="K123">
        <v>0.26</v>
      </c>
      <c r="L123">
        <v>0.41</v>
      </c>
      <c r="Q123">
        <v>2.4700000000000002</v>
      </c>
    </row>
    <row r="124" spans="2:17">
      <c r="B124" t="s">
        <v>41</v>
      </c>
      <c r="C124">
        <v>0.03</v>
      </c>
      <c r="F124">
        <v>0.2</v>
      </c>
      <c r="G124">
        <v>0.03</v>
      </c>
      <c r="H124">
        <v>0.04</v>
      </c>
      <c r="I124">
        <v>0.04</v>
      </c>
      <c r="J124">
        <v>0.03</v>
      </c>
      <c r="K124">
        <v>0.03</v>
      </c>
      <c r="L124">
        <v>0.04</v>
      </c>
      <c r="Q124">
        <v>0.03</v>
      </c>
    </row>
    <row r="125" spans="2:17">
      <c r="B125" t="s">
        <v>42</v>
      </c>
      <c r="C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Q125">
        <v>0</v>
      </c>
    </row>
    <row r="126" spans="2:17">
      <c r="B126" t="s">
        <v>100</v>
      </c>
      <c r="C126">
        <v>0.08</v>
      </c>
      <c r="F126">
        <v>-1</v>
      </c>
      <c r="G126">
        <v>0.1</v>
      </c>
      <c r="H126">
        <v>0.11</v>
      </c>
      <c r="I126">
        <v>0.11</v>
      </c>
      <c r="J126">
        <v>7.0000000000000007E-2</v>
      </c>
      <c r="K126">
        <v>7.0000000000000007E-2</v>
      </c>
      <c r="L126">
        <v>0.11</v>
      </c>
      <c r="Q126">
        <v>0.08</v>
      </c>
    </row>
    <row r="127" spans="2:17">
      <c r="B127" t="s">
        <v>44</v>
      </c>
      <c r="C127">
        <v>0.02</v>
      </c>
      <c r="F127">
        <v>0.15</v>
      </c>
      <c r="G127">
        <v>0.03</v>
      </c>
      <c r="H127">
        <v>0.03</v>
      </c>
      <c r="I127">
        <v>0.03</v>
      </c>
      <c r="J127">
        <v>0.02</v>
      </c>
      <c r="K127">
        <v>0.02</v>
      </c>
      <c r="L127">
        <v>0.03</v>
      </c>
      <c r="Q127">
        <v>0.02</v>
      </c>
    </row>
    <row r="128" spans="2:17">
      <c r="B128" t="s">
        <v>43</v>
      </c>
      <c r="C128">
        <v>0.05</v>
      </c>
      <c r="F128">
        <v>0.43</v>
      </c>
      <c r="G128">
        <v>7.0000000000000007E-2</v>
      </c>
      <c r="H128">
        <v>0.08</v>
      </c>
      <c r="I128">
        <v>0.08</v>
      </c>
      <c r="J128">
        <v>0.05</v>
      </c>
      <c r="K128">
        <v>0.06</v>
      </c>
      <c r="L128">
        <v>0.08</v>
      </c>
      <c r="Q128">
        <v>0.06</v>
      </c>
    </row>
    <row r="129" spans="2:17">
      <c r="B129" t="s">
        <v>48</v>
      </c>
      <c r="F129">
        <v>0.03</v>
      </c>
      <c r="G129">
        <v>0.01</v>
      </c>
      <c r="H129">
        <v>0.01</v>
      </c>
      <c r="I129">
        <v>0.01</v>
      </c>
      <c r="L129">
        <v>0.01</v>
      </c>
    </row>
    <row r="130" spans="2:17">
      <c r="B130" t="s">
        <v>101</v>
      </c>
    </row>
    <row r="131" spans="2:17">
      <c r="B131" t="s">
        <v>49</v>
      </c>
      <c r="F131">
        <v>575.49</v>
      </c>
      <c r="G131">
        <v>544.44000000000005</v>
      </c>
      <c r="H131">
        <v>20.95</v>
      </c>
      <c r="I131">
        <v>2.12</v>
      </c>
      <c r="L131">
        <v>7.98</v>
      </c>
    </row>
    <row r="132" spans="2:17">
      <c r="B132" t="s">
        <v>102</v>
      </c>
      <c r="C132">
        <v>135.13999999999999</v>
      </c>
      <c r="Q132">
        <v>22.65</v>
      </c>
    </row>
    <row r="133" spans="2:17">
      <c r="B133" t="s">
        <v>103</v>
      </c>
      <c r="C133">
        <v>135.13999999999999</v>
      </c>
      <c r="Q133">
        <v>22.65</v>
      </c>
    </row>
    <row r="134" spans="2:17">
      <c r="B134" t="s">
        <v>104</v>
      </c>
      <c r="C134">
        <v>58.38</v>
      </c>
      <c r="Q134">
        <v>5.39</v>
      </c>
    </row>
    <row r="135" spans="2:17">
      <c r="B135" t="s">
        <v>105</v>
      </c>
      <c r="C135">
        <v>1.01</v>
      </c>
      <c r="Q135">
        <v>0.21</v>
      </c>
    </row>
    <row r="136" spans="2:17">
      <c r="B136" t="s">
        <v>106</v>
      </c>
      <c r="C136">
        <v>3.03</v>
      </c>
      <c r="Q136">
        <v>0.76</v>
      </c>
    </row>
    <row r="137" spans="2:17">
      <c r="B137" t="s">
        <v>107</v>
      </c>
      <c r="C137">
        <v>71.55</v>
      </c>
      <c r="Q137">
        <v>11.39</v>
      </c>
    </row>
    <row r="138" spans="2:17">
      <c r="B138" t="s">
        <v>108</v>
      </c>
      <c r="C138">
        <v>1.17</v>
      </c>
      <c r="Q138">
        <v>4.9000000000000004</v>
      </c>
    </row>
    <row r="139" spans="2:17">
      <c r="B139" t="s">
        <v>109</v>
      </c>
    </row>
    <row r="140" spans="2:17">
      <c r="B140" t="s">
        <v>110</v>
      </c>
    </row>
    <row r="141" spans="2:17">
      <c r="B141" t="s">
        <v>111</v>
      </c>
    </row>
    <row r="142" spans="2:17">
      <c r="B142" t="s">
        <v>112</v>
      </c>
    </row>
    <row r="143" spans="2:17">
      <c r="B143" t="s">
        <v>113</v>
      </c>
    </row>
    <row r="144" spans="2:17">
      <c r="B144" t="s">
        <v>114</v>
      </c>
    </row>
    <row r="145" spans="2:2">
      <c r="B145" t="s">
        <v>115</v>
      </c>
    </row>
  </sheetData>
  <conditionalFormatting sqref="C3:Q72">
    <cfRule type="cellIs" dxfId="1" priority="1" operator="equal">
      <formula>0</formula>
    </cfRule>
  </conditionalFormatting>
  <conditionalFormatting sqref="C76:Q145">
    <cfRule type="cellIs" dxfId="0" priority="2" operator="equal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param</vt:lpstr>
      <vt:lpstr>Dim produits</vt:lpstr>
      <vt:lpstr>Dim secteurs</vt:lpstr>
      <vt:lpstr>ter1</vt:lpstr>
      <vt:lpstr>data</vt:lpstr>
      <vt:lpstr>min_max</vt:lpstr>
      <vt:lpstr>other_constraints</vt:lpstr>
      <vt:lpstr>result  old</vt:lpstr>
      <vt:lpstr> old 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Julien Alapetite</cp:lastModifiedBy>
  <dcterms:created xsi:type="dcterms:W3CDTF">2020-04-09T10:36:09Z</dcterms:created>
  <dcterms:modified xsi:type="dcterms:W3CDTF">2020-09-04T07:04:51Z</dcterms:modified>
</cp:coreProperties>
</file>